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.hajkova\Desktop\Lenka\Oprava střechy\"/>
    </mc:Choice>
  </mc:AlternateContent>
  <xr:revisionPtr revIDLastSave="0" documentId="8_{FFA5F01F-1935-4A9D-9B50-CFEA0B1146DC}" xr6:coauthVersionLast="44" xr6:coauthVersionMax="44" xr10:uidLastSave="{00000000-0000-0000-0000-000000000000}"/>
  <bookViews>
    <workbookView xWindow="-108" yWindow="-108" windowWidth="23256" windowHeight="1260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01 0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'001 001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'001 001 Pol'!$A$1:$X$73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2" l="1"/>
  <c r="M9" i="12" s="1"/>
  <c r="I9" i="12"/>
  <c r="K9" i="12"/>
  <c r="O9" i="12"/>
  <c r="Q9" i="12"/>
  <c r="V9" i="12"/>
  <c r="G10" i="12"/>
  <c r="G8" i="12" s="1"/>
  <c r="I10" i="12"/>
  <c r="K10" i="12"/>
  <c r="O10" i="12"/>
  <c r="Q10" i="12"/>
  <c r="V10" i="12"/>
  <c r="G11" i="12"/>
  <c r="M11" i="12" s="1"/>
  <c r="I11" i="12"/>
  <c r="I8" i="12" s="1"/>
  <c r="K11" i="12"/>
  <c r="O11" i="12"/>
  <c r="Q11" i="12"/>
  <c r="Q8" i="12" s="1"/>
  <c r="V11" i="12"/>
  <c r="G13" i="12"/>
  <c r="M13" i="12" s="1"/>
  <c r="I13" i="12"/>
  <c r="I12" i="12" s="1"/>
  <c r="K13" i="12"/>
  <c r="O13" i="12"/>
  <c r="Q13" i="12"/>
  <c r="Q12" i="12" s="1"/>
  <c r="V13" i="12"/>
  <c r="G14" i="12"/>
  <c r="G12" i="12" s="1"/>
  <c r="I50" i="1" s="1"/>
  <c r="I14" i="12"/>
  <c r="K14" i="12"/>
  <c r="O14" i="12"/>
  <c r="O12" i="12" s="1"/>
  <c r="Q14" i="12"/>
  <c r="V14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I18" i="12"/>
  <c r="K18" i="12"/>
  <c r="M18" i="12"/>
  <c r="O18" i="12"/>
  <c r="Q18" i="12"/>
  <c r="V18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3" i="12"/>
  <c r="M23" i="12" s="1"/>
  <c r="I23" i="12"/>
  <c r="K23" i="12"/>
  <c r="O23" i="12"/>
  <c r="Q23" i="12"/>
  <c r="Q22" i="12" s="1"/>
  <c r="V23" i="12"/>
  <c r="G24" i="12"/>
  <c r="M24" i="12" s="1"/>
  <c r="I24" i="12"/>
  <c r="K24" i="12"/>
  <c r="K22" i="12" s="1"/>
  <c r="O24" i="12"/>
  <c r="Q24" i="12"/>
  <c r="V24" i="12"/>
  <c r="V22" i="12" s="1"/>
  <c r="G25" i="12"/>
  <c r="M25" i="12" s="1"/>
  <c r="I25" i="12"/>
  <c r="K25" i="12"/>
  <c r="O25" i="12"/>
  <c r="Q25" i="12"/>
  <c r="V25" i="12"/>
  <c r="G27" i="12"/>
  <c r="M27" i="12" s="1"/>
  <c r="I27" i="12"/>
  <c r="K27" i="12"/>
  <c r="O27" i="12"/>
  <c r="O26" i="12" s="1"/>
  <c r="Q27" i="12"/>
  <c r="V27" i="12"/>
  <c r="G28" i="12"/>
  <c r="M28" i="12" s="1"/>
  <c r="I28" i="12"/>
  <c r="K28" i="12"/>
  <c r="O28" i="12"/>
  <c r="Q28" i="12"/>
  <c r="V28" i="12"/>
  <c r="V26" i="12" s="1"/>
  <c r="G30" i="12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2" i="12"/>
  <c r="I32" i="12"/>
  <c r="K32" i="12"/>
  <c r="M32" i="12"/>
  <c r="O32" i="12"/>
  <c r="Q32" i="12"/>
  <c r="V32" i="12"/>
  <c r="G33" i="12"/>
  <c r="I33" i="12"/>
  <c r="K33" i="12"/>
  <c r="M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I37" i="12"/>
  <c r="K37" i="12"/>
  <c r="M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Q40" i="12"/>
  <c r="G41" i="12"/>
  <c r="I41" i="12"/>
  <c r="I40" i="12" s="1"/>
  <c r="K41" i="12"/>
  <c r="K40" i="12" s="1"/>
  <c r="M41" i="12"/>
  <c r="O41" i="12"/>
  <c r="Q41" i="12"/>
  <c r="V41" i="12"/>
  <c r="V40" i="12" s="1"/>
  <c r="G42" i="12"/>
  <c r="G40" i="12" s="1"/>
  <c r="I56" i="1" s="1"/>
  <c r="I18" i="1" s="1"/>
  <c r="I42" i="12"/>
  <c r="K42" i="12"/>
  <c r="O42" i="12"/>
  <c r="Q42" i="12"/>
  <c r="V42" i="12"/>
  <c r="G44" i="12"/>
  <c r="M44" i="12" s="1"/>
  <c r="I44" i="12"/>
  <c r="K44" i="12"/>
  <c r="O44" i="12"/>
  <c r="Q44" i="12"/>
  <c r="V44" i="12"/>
  <c r="V43" i="12" s="1"/>
  <c r="G45" i="12"/>
  <c r="I45" i="12"/>
  <c r="K45" i="12"/>
  <c r="M45" i="12"/>
  <c r="O45" i="12"/>
  <c r="Q45" i="12"/>
  <c r="V45" i="12"/>
  <c r="G46" i="12"/>
  <c r="M46" i="12" s="1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3" i="12"/>
  <c r="I53" i="12"/>
  <c r="K53" i="12"/>
  <c r="M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I56" i="12"/>
  <c r="K56" i="12"/>
  <c r="M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60" i="12"/>
  <c r="M60" i="12" s="1"/>
  <c r="M59" i="12" s="1"/>
  <c r="I60" i="12"/>
  <c r="I59" i="12" s="1"/>
  <c r="K60" i="12"/>
  <c r="O60" i="12"/>
  <c r="O59" i="12" s="1"/>
  <c r="Q60" i="12"/>
  <c r="V60" i="12"/>
  <c r="G61" i="12"/>
  <c r="I61" i="12"/>
  <c r="K61" i="12"/>
  <c r="M61" i="12"/>
  <c r="O61" i="12"/>
  <c r="Q61" i="12"/>
  <c r="Q59" i="12" s="1"/>
  <c r="V61" i="12"/>
  <c r="AE63" i="12"/>
  <c r="F41" i="1" s="1"/>
  <c r="J28" i="1"/>
  <c r="J26" i="1"/>
  <c r="G38" i="1"/>
  <c r="F38" i="1"/>
  <c r="J23" i="1"/>
  <c r="J24" i="1"/>
  <c r="J25" i="1"/>
  <c r="J27" i="1"/>
  <c r="E24" i="1"/>
  <c r="E26" i="1"/>
  <c r="G59" i="12" l="1"/>
  <c r="I59" i="1" s="1"/>
  <c r="I20" i="1" s="1"/>
  <c r="K43" i="12"/>
  <c r="G38" i="12"/>
  <c r="I55" i="1" s="1"/>
  <c r="O29" i="12"/>
  <c r="M22" i="12"/>
  <c r="Q15" i="12"/>
  <c r="I52" i="12"/>
  <c r="O52" i="12"/>
  <c r="V29" i="12"/>
  <c r="K29" i="12"/>
  <c r="Q29" i="12"/>
  <c r="G26" i="12"/>
  <c r="I53" i="1" s="1"/>
  <c r="O22" i="12"/>
  <c r="G22" i="12"/>
  <c r="I52" i="1" s="1"/>
  <c r="G15" i="12"/>
  <c r="I51" i="1" s="1"/>
  <c r="M14" i="12"/>
  <c r="M12" i="12" s="1"/>
  <c r="V12" i="12"/>
  <c r="K12" i="12"/>
  <c r="O8" i="12"/>
  <c r="F40" i="1"/>
  <c r="I49" i="1"/>
  <c r="K59" i="12"/>
  <c r="V52" i="12"/>
  <c r="K52" i="12"/>
  <c r="Q52" i="12"/>
  <c r="I43" i="12"/>
  <c r="O43" i="12"/>
  <c r="I29" i="12"/>
  <c r="I26" i="12"/>
  <c r="K15" i="12"/>
  <c r="V59" i="12"/>
  <c r="G52" i="12"/>
  <c r="I58" i="1" s="1"/>
  <c r="I19" i="1" s="1"/>
  <c r="Q43" i="12"/>
  <c r="O40" i="12"/>
  <c r="G29" i="12"/>
  <c r="I54" i="1" s="1"/>
  <c r="K26" i="12"/>
  <c r="Q26" i="12"/>
  <c r="M26" i="12"/>
  <c r="I22" i="12"/>
  <c r="O15" i="12"/>
  <c r="V15" i="12"/>
  <c r="I15" i="12"/>
  <c r="M10" i="12"/>
  <c r="V8" i="12"/>
  <c r="K8" i="12"/>
  <c r="F39" i="1"/>
  <c r="M15" i="12"/>
  <c r="M43" i="12"/>
  <c r="M8" i="12"/>
  <c r="M52" i="12"/>
  <c r="M30" i="12"/>
  <c r="M29" i="12" s="1"/>
  <c r="G43" i="12"/>
  <c r="I57" i="1" s="1"/>
  <c r="I16" i="1" s="1"/>
  <c r="AF63" i="12"/>
  <c r="M42" i="12"/>
  <c r="M40" i="12" s="1"/>
  <c r="I17" i="1" l="1"/>
  <c r="I21" i="1" s="1"/>
  <c r="I60" i="1"/>
  <c r="G40" i="1"/>
  <c r="H40" i="1" s="1"/>
  <c r="I40" i="1" s="1"/>
  <c r="G41" i="1"/>
  <c r="H41" i="1" s="1"/>
  <c r="I41" i="1" s="1"/>
  <c r="G39" i="1"/>
  <c r="G42" i="1" s="1"/>
  <c r="G25" i="1" s="1"/>
  <c r="A25" i="1" s="1"/>
  <c r="F42" i="1"/>
  <c r="G63" i="12"/>
  <c r="A26" i="1" l="1"/>
  <c r="G26" i="1"/>
  <c r="H39" i="1"/>
  <c r="G23" i="1"/>
  <c r="A23" i="1" s="1"/>
  <c r="G28" i="1"/>
  <c r="J59" i="1"/>
  <c r="J49" i="1"/>
  <c r="J51" i="1"/>
  <c r="J54" i="1"/>
  <c r="J55" i="1"/>
  <c r="J53" i="1"/>
  <c r="J57" i="1"/>
  <c r="J56" i="1"/>
  <c r="J58" i="1"/>
  <c r="J50" i="1"/>
  <c r="J52" i="1"/>
  <c r="G24" i="1" l="1"/>
  <c r="A27" i="1" s="1"/>
  <c r="A24" i="1"/>
  <c r="J60" i="1"/>
  <c r="I39" i="1"/>
  <c r="I42" i="1" s="1"/>
  <c r="H42" i="1"/>
  <c r="A29" i="1" l="1"/>
  <c r="G29" i="1"/>
  <c r="G27" i="1" s="1"/>
  <c r="J39" i="1"/>
  <c r="J42" i="1" s="1"/>
  <c r="J41" i="1"/>
  <c r="J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Čížek</author>
  </authors>
  <commentList>
    <comment ref="S6" authorId="0" shapeId="0" xr:uid="{292D1576-1B75-4ACA-ABE0-BED8194BB277}">
      <text>
        <r>
          <rPr>
            <sz val="11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D599EED3-44BF-49A2-AF6B-C436806D5683}">
      <text>
        <r>
          <rPr>
            <sz val="11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<sst xmlns="http://schemas.openxmlformats.org/spreadsheetml/2006/main" count="501" uniqueCount="213">
  <si>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</si>
  <si>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</si>
  <si>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</si>
  <si>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</si>
  <si>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</si>
  <si>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</si>
  <si>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</si>
  <si>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</si>
  <si>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</si>
  <si>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</si>
  <si>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</si>
  <si>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</si>
  <si>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</si>
  <si>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</si>
  <si>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</si>
  <si>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</si>
  <si>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</si>
  <si>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</si>
  <si>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</si>
  <si>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</si>
  <si>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</si>
  <si>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</si>
  <si>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</si>
  <si>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</si>
  <si>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</si>
  <si>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</si>
  <si>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</si>
  <si>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</si>
  <si>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</si>
  <si>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</si>
  <si>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</si>
  <si>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</si>
  <si>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</si>
  <si>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</si>
  <si>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</si>
  <si>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</si>
  <si>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</si>
  <si>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</si>
  <si>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</si>
  <si>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</si>
  <si>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</si>
  <si>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</si>
  <si>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</si>
  <si>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001</t>
  </si>
  <si>
    <t>Rozpočet</t>
  </si>
  <si>
    <t>Oprava střešního pláště budovy D</t>
  </si>
  <si>
    <t>Objekt:</t>
  </si>
  <si>
    <t>Rozpočet:</t>
  </si>
  <si>
    <t>2021071</t>
  </si>
  <si>
    <t>Stavba</t>
  </si>
  <si>
    <t>Celkem za stavbu</t>
  </si>
  <si>
    <t>CZK</t>
  </si>
  <si>
    <t>Rekapitulace dílů</t>
  </si>
  <si>
    <t>Typ dílu</t>
  </si>
  <si>
    <t>711</t>
  </si>
  <si>
    <t>Izolace proti vodě</t>
  </si>
  <si>
    <t>712</t>
  </si>
  <si>
    <t>Povlakové krytiny</t>
  </si>
  <si>
    <t>713</t>
  </si>
  <si>
    <t>Izolace tepelné</t>
  </si>
  <si>
    <t>721</t>
  </si>
  <si>
    <t>Vnitřní kanalizace</t>
  </si>
  <si>
    <t>728</t>
  </si>
  <si>
    <t>Vzduchotechnika</t>
  </si>
  <si>
    <t>762</t>
  </si>
  <si>
    <t>Konstrukce tesařské</t>
  </si>
  <si>
    <t>783</t>
  </si>
  <si>
    <t>Nátěry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</si>
  <si>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</si>
  <si>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</si>
  <si>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</si>
  <si>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</si>
  <si>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</si>
  <si>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</si>
  <si>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</si>
  <si>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</si>
  <si>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</si>
  <si>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</si>
  <si>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</si>
  <si>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</si>
  <si>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</si>
  <si>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</si>
  <si>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</si>
  <si>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</si>
  <si>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</si>
  <si>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</si>
  <si>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</si>
  <si>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</si>
  <si>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</si>
  <si>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</si>
  <si>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</si>
  <si>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</si>
  <si>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</si>
  <si>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</si>
  <si>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</si>
  <si>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</si>
  <si>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</si>
  <si>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</si>
  <si>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</si>
  <si>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</si>
  <si>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</si>
  <si>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</si>
  <si>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711140102R00</t>
  </si>
  <si>
    <t>Odstr.izolace proti vlhk.vodor. pásy přitav.,2vrst</t>
  </si>
  <si>
    <t>m2</t>
  </si>
  <si>
    <t>RTS 21/ I</t>
  </si>
  <si>
    <t>Práce</t>
  </si>
  <si>
    <t>POL1_</t>
  </si>
  <si>
    <t>711212621RT1</t>
  </si>
  <si>
    <t>Hydroizolace kolem střešních odvětrávacích hlavic, dodávka + montáž</t>
  </si>
  <si>
    <t>kus</t>
  </si>
  <si>
    <t>998711102R00</t>
  </si>
  <si>
    <t>Přesun hmot pro izolace proti vodě, výšky do 12 m</t>
  </si>
  <si>
    <t>t</t>
  </si>
  <si>
    <t>Přesun hmot</t>
  </si>
  <si>
    <t>POL7_</t>
  </si>
  <si>
    <t>712341559RZ4</t>
  </si>
  <si>
    <t>Povlaková krytina střech do 10°, NAIP přitavením 2 vrstvy - včetně dodávky pásu</t>
  </si>
  <si>
    <t>998712102R00</t>
  </si>
  <si>
    <t>Přesun hmot pro povlakové krytiny, výšky do 12 m</t>
  </si>
  <si>
    <t>713001.R</t>
  </si>
  <si>
    <t>Odstranění původní tep. izolace z úžlabí</t>
  </si>
  <si>
    <t>Vlastní</t>
  </si>
  <si>
    <t>Indiv</t>
  </si>
  <si>
    <t>713002.R</t>
  </si>
  <si>
    <t>Profilace a srovnání stávající tepelné izolace do patřičného profilu a spádu</t>
  </si>
  <si>
    <t>713003.R</t>
  </si>
  <si>
    <t>Očištění povrchu</t>
  </si>
  <si>
    <t>713004.R</t>
  </si>
  <si>
    <t xml:space="preserve">Tepelná izolace ploché střechy stříkaná, tl. dle stávající výšky </t>
  </si>
  <si>
    <t>713005.R</t>
  </si>
  <si>
    <t>Lokální oprava poškozené stávající izolace, do 5% plochy</t>
  </si>
  <si>
    <t>998713102R00</t>
  </si>
  <si>
    <t>Přesun hmot pro izolace tepelné, výšky do 12 m</t>
  </si>
  <si>
    <t>721210823R00</t>
  </si>
  <si>
    <t>Demontáž střešní vpusti DN 125</t>
  </si>
  <si>
    <t>721233116R00</t>
  </si>
  <si>
    <t>Vtok střešní PVC DN 125</t>
  </si>
  <si>
    <t>998721102R00</t>
  </si>
  <si>
    <t>Přesun hmot pro vnitřní kanalizaci, výšky do 12 m</t>
  </si>
  <si>
    <t>728618215R00</t>
  </si>
  <si>
    <t>Ventilační turbína pro odvětrání střešního souvrství, D+M</t>
  </si>
  <si>
    <t>998728102R00</t>
  </si>
  <si>
    <t>Přesun hmot pro vzduchotechniku, výšky do 12 m</t>
  </si>
  <si>
    <t>762341811R00</t>
  </si>
  <si>
    <t>Demontáž bednění střech rovných z prken hrubých</t>
  </si>
  <si>
    <t>762711810R00</t>
  </si>
  <si>
    <t>Demontáž vázaných konstrukcí hraněných do 120 cm2 - odhad</t>
  </si>
  <si>
    <t>m</t>
  </si>
  <si>
    <t>762712110RT4</t>
  </si>
  <si>
    <t>Montáž vázaných konstrukcí hraněných do 120 cm2 včetně dodávky řeziva - odhad</t>
  </si>
  <si>
    <t>60512121R</t>
  </si>
  <si>
    <t>Řezivo jehličnaté - hranoly - odhad</t>
  </si>
  <si>
    <t>m3</t>
  </si>
  <si>
    <t>SPCM</t>
  </si>
  <si>
    <t>Specifikace</t>
  </si>
  <si>
    <t>POL3_</t>
  </si>
  <si>
    <t>762341210RT2</t>
  </si>
  <si>
    <t>Montáž bednění střech rovných, prkna hrubá na sraz včetně dodávky prken tloušťky 24 mm</t>
  </si>
  <si>
    <t>762395000R00</t>
  </si>
  <si>
    <t>Spojovací a ochranné prostředky pro střechy</t>
  </si>
  <si>
    <t>762911111R00</t>
  </si>
  <si>
    <t>Impregnace řeziva proti dřevokaz. hmyzu</t>
  </si>
  <si>
    <t>998762102R00</t>
  </si>
  <si>
    <t>Přesun hmot pro tesařské konstrukce, výšky do 12 m</t>
  </si>
  <si>
    <t>783831120R00</t>
  </si>
  <si>
    <t>Silikonový střešní nátěr s min. zárukou 120 měsíců</t>
  </si>
  <si>
    <t>211001.R</t>
  </si>
  <si>
    <t>Demontáž a zpětná montáž hromosvodu</t>
  </si>
  <si>
    <t>soubor</t>
  </si>
  <si>
    <t>341961906.R</t>
  </si>
  <si>
    <t>Kabel topný,pro vyhřívání střešních žlabů l=34 m vč. montáže a připojení</t>
  </si>
  <si>
    <t>979082111R00</t>
  </si>
  <si>
    <t>Vnitrostaveništní doprava suti do 10 m</t>
  </si>
  <si>
    <t>Přesun suti</t>
  </si>
  <si>
    <t>POL8_</t>
  </si>
  <si>
    <t>979082121R00</t>
  </si>
  <si>
    <t>Příplatek k vnitrost. dopravě suti za dalších 5 m</t>
  </si>
  <si>
    <t>979086112R00</t>
  </si>
  <si>
    <t>Nakládání nebo překládání suti a vybouraných hmot</t>
  </si>
  <si>
    <t>979081111R00</t>
  </si>
  <si>
    <t>Odvoz suti a vybour. hmot na skládku do 1 km</t>
  </si>
  <si>
    <t>979081121R00</t>
  </si>
  <si>
    <t>Příplatek k odvozu za každý další 1 km</t>
  </si>
  <si>
    <t>979990143R00</t>
  </si>
  <si>
    <t>Poplatek za skládku suti - PUR a plasty</t>
  </si>
  <si>
    <t>979990121R00</t>
  </si>
  <si>
    <t>Poplatek za skládku suti - asfaltové pásy</t>
  </si>
  <si>
    <t>979990161R00</t>
  </si>
  <si>
    <t>Poplatek za skládku suti - dřevo</t>
  </si>
  <si>
    <t>005121010R</t>
  </si>
  <si>
    <t>Vybudování zařízení staveniště</t>
  </si>
  <si>
    <t>Soubor</t>
  </si>
  <si>
    <t>VRN</t>
  </si>
  <si>
    <t>POL99_8</t>
  </si>
  <si>
    <t>005121020R</t>
  </si>
  <si>
    <t xml:space="preserve">Provoz zařízení staveniště </t>
  </si>
  <si>
    <t>005121030R</t>
  </si>
  <si>
    <t>Odstranění zařízení staveniště</t>
  </si>
  <si>
    <t>005122 R</t>
  </si>
  <si>
    <t>Provozní vlivy</t>
  </si>
  <si>
    <t>005122010R</t>
  </si>
  <si>
    <t xml:space="preserve">Provoz objednatele </t>
  </si>
  <si>
    <t>005124010R</t>
  </si>
  <si>
    <t>Koordinační činnost</t>
  </si>
  <si>
    <t>005211010R</t>
  </si>
  <si>
    <t>Předání a převzetí staveniště</t>
  </si>
  <si>
    <t>005211080R</t>
  </si>
  <si>
    <t xml:space="preserve">Bezpečnostní a hygienická opatření na staveništi 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</si>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</sst>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11"/>
      <color indexed="81"/>
      <name val="Tahoma"/>
      <family val="2"/>
      <charset val="238"/>
    </font>
    <font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0" fontId="17" fillId="0" borderId="44" xfId="0" applyFont="1" applyBorder="1" applyAlignment="1">
      <alignment vertical="top"/>
    </xf>
    <xf numFmtId="49" fontId="17" fillId="0" borderId="45" xfId="0" applyNumberFormat="1" applyFont="1" applyBorder="1" applyAlignment="1">
      <alignment vertical="top"/>
    </xf>
    <xf numFmtId="0" fontId="17" fillId="0" borderId="45" xfId="0" applyFont="1" applyBorder="1" applyAlignment="1">
      <alignment horizontal="center" vertical="top" shrinkToFit="1"/>
    </xf>
    <xf numFmtId="164" fontId="17" fillId="0" borderId="45" xfId="0" applyNumberFormat="1" applyFont="1" applyBorder="1" applyAlignment="1">
      <alignment vertical="top" shrinkToFit="1"/>
    </xf>
    <xf numFmtId="4" fontId="17" fillId="4" borderId="45" xfId="0" applyNumberFormat="1" applyFont="1" applyFill="1" applyBorder="1" applyAlignment="1" applyProtection="1">
      <alignment vertical="top" shrinkToFit="1"/>
      <protection locked="0"/>
    </xf>
    <xf numFmtId="4" fontId="17" fillId="0" borderId="46" xfId="0" applyNumberFormat="1" applyFont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5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83" t="s">
        <v>41</v>
      </c>
      <c r="B2" s="183"/>
      <c r="C2" s="183"/>
      <c r="D2" s="183"/>
      <c r="E2" s="183"/>
      <c r="F2" s="183"/>
      <c r="G2" s="183"/>
    </row>
  </sheetData>
  <sheetProtection algorithmName="SHA-512" hashValue="Jy8SqahdOc83vJ1Mr31x/Ukqtklpz7iA4hZTjiLmIBZyAMRUVWNxDbkWlvoiyx1jDBnZbYkejnrRupz+2sQUVQ==" saltValue="y93liKVh7Eamrx2x7K3rMg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3"/>
  <sheetViews>
    <sheetView showGridLines="0" topLeftCell="B27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219" t="s">
        <v>4</v>
      </c>
      <c r="C1" s="220"/>
      <c r="D1" s="220"/>
      <c r="E1" s="220"/>
      <c r="F1" s="220"/>
      <c r="G1" s="220"/>
      <c r="H1" s="220"/>
      <c r="I1" s="220"/>
      <c r="J1" s="221"/>
    </row>
    <row r="2" spans="1:15" ht="36" customHeight="1" x14ac:dyDescent="0.25">
      <c r="A2" s="2"/>
      <c r="B2" s="77" t="s">
        <v>24</v>
      </c>
      <c r="C2" s="78"/>
      <c r="D2" s="79" t="s">
        <v>48</v>
      </c>
      <c r="E2" s="225" t="s">
        <v>45</v>
      </c>
      <c r="F2" s="226"/>
      <c r="G2" s="226"/>
      <c r="H2" s="226"/>
      <c r="I2" s="226"/>
      <c r="J2" s="227"/>
      <c r="O2" s="1"/>
    </row>
    <row r="3" spans="1:15" ht="27" customHeight="1" x14ac:dyDescent="0.25">
      <c r="A3" s="2"/>
      <c r="B3" s="80" t="s">
        <v>46</v>
      </c>
      <c r="C3" s="78"/>
      <c r="D3" s="81" t="s">
        <v>43</v>
      </c>
      <c r="E3" s="228" t="s">
        <v>45</v>
      </c>
      <c r="F3" s="229"/>
      <c r="G3" s="229"/>
      <c r="H3" s="229"/>
      <c r="I3" s="229"/>
      <c r="J3" s="230"/>
    </row>
    <row r="4" spans="1:15" ht="23.25" customHeight="1" x14ac:dyDescent="0.25">
      <c r="A4" s="76">
        <v>609</v>
      </c>
      <c r="B4" s="82" t="s">
        <v>47</v>
      </c>
      <c r="C4" s="83"/>
      <c r="D4" s="84" t="s">
        <v>43</v>
      </c>
      <c r="E4" s="208" t="s">
        <v>44</v>
      </c>
      <c r="F4" s="209"/>
      <c r="G4" s="209"/>
      <c r="H4" s="209"/>
      <c r="I4" s="209"/>
      <c r="J4" s="210"/>
    </row>
    <row r="5" spans="1:15" ht="24" customHeight="1" x14ac:dyDescent="0.25">
      <c r="A5" s="2"/>
      <c r="B5" s="31" t="s">
        <v>23</v>
      </c>
      <c r="D5" s="213"/>
      <c r="E5" s="214"/>
      <c r="F5" s="214"/>
      <c r="G5" s="214"/>
      <c r="H5" s="18" t="s">
        <v>42</v>
      </c>
      <c r="I5" s="22"/>
      <c r="J5" s="8"/>
    </row>
    <row r="6" spans="1:15" ht="15.75" customHeight="1" x14ac:dyDescent="0.25">
      <c r="A6" s="2"/>
      <c r="B6" s="28"/>
      <c r="C6" s="55"/>
      <c r="D6" s="215"/>
      <c r="E6" s="216"/>
      <c r="F6" s="216"/>
      <c r="G6" s="216"/>
      <c r="H6" s="18" t="s">
        <v>36</v>
      </c>
      <c r="I6" s="22"/>
      <c r="J6" s="8"/>
    </row>
    <row r="7" spans="1:15" ht="15.75" customHeight="1" x14ac:dyDescent="0.25">
      <c r="A7" s="2"/>
      <c r="B7" s="29"/>
      <c r="C7" s="56"/>
      <c r="D7" s="53"/>
      <c r="E7" s="217"/>
      <c r="F7" s="218"/>
      <c r="G7" s="218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32"/>
      <c r="E11" s="232"/>
      <c r="F11" s="232"/>
      <c r="G11" s="232"/>
      <c r="H11" s="18" t="s">
        <v>42</v>
      </c>
      <c r="I11" s="86"/>
      <c r="J11" s="8"/>
    </row>
    <row r="12" spans="1:15" ht="15.75" customHeight="1" x14ac:dyDescent="0.25">
      <c r="A12" s="2"/>
      <c r="B12" s="28"/>
      <c r="C12" s="55"/>
      <c r="D12" s="207"/>
      <c r="E12" s="207"/>
      <c r="F12" s="207"/>
      <c r="G12" s="207"/>
      <c r="H12" s="18" t="s">
        <v>36</v>
      </c>
      <c r="I12" s="86"/>
      <c r="J12" s="8"/>
    </row>
    <row r="13" spans="1:15" ht="15.75" customHeight="1" x14ac:dyDescent="0.25">
      <c r="A13" s="2"/>
      <c r="B13" s="29"/>
      <c r="C13" s="56"/>
      <c r="D13" s="85"/>
      <c r="E13" s="211"/>
      <c r="F13" s="212"/>
      <c r="G13" s="212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31"/>
      <c r="F15" s="231"/>
      <c r="G15" s="233"/>
      <c r="H15" s="233"/>
      <c r="I15" s="233" t="s">
        <v>31</v>
      </c>
      <c r="J15" s="234"/>
    </row>
    <row r="16" spans="1:15" ht="23.25" customHeight="1" x14ac:dyDescent="0.25">
      <c r="A16" s="139" t="s">
        <v>26</v>
      </c>
      <c r="B16" s="38" t="s">
        <v>26</v>
      </c>
      <c r="C16" s="62"/>
      <c r="D16" s="63"/>
      <c r="E16" s="196"/>
      <c r="F16" s="197"/>
      <c r="G16" s="196"/>
      <c r="H16" s="197"/>
      <c r="I16" s="196">
        <f>SUMIF(F49:F59,A16,I49:I59)+SUMIF(F49:F59,"PSU",I49:I59)</f>
        <v>0</v>
      </c>
      <c r="J16" s="198"/>
    </row>
    <row r="17" spans="1:10" ht="23.25" customHeight="1" x14ac:dyDescent="0.25">
      <c r="A17" s="139" t="s">
        <v>27</v>
      </c>
      <c r="B17" s="38" t="s">
        <v>27</v>
      </c>
      <c r="C17" s="62"/>
      <c r="D17" s="63"/>
      <c r="E17" s="196"/>
      <c r="F17" s="197"/>
      <c r="G17" s="196"/>
      <c r="H17" s="197"/>
      <c r="I17" s="196">
        <f>SUMIF(F49:F59,A17,I49:I59)</f>
        <v>0</v>
      </c>
      <c r="J17" s="198"/>
    </row>
    <row r="18" spans="1:10" ht="23.25" customHeight="1" x14ac:dyDescent="0.25">
      <c r="A18" s="139" t="s">
        <v>28</v>
      </c>
      <c r="B18" s="38" t="s">
        <v>28</v>
      </c>
      <c r="C18" s="62"/>
      <c r="D18" s="63"/>
      <c r="E18" s="196"/>
      <c r="F18" s="197"/>
      <c r="G18" s="196"/>
      <c r="H18" s="197"/>
      <c r="I18" s="196">
        <f>SUMIF(F49:F59,A18,I49:I59)</f>
        <v>0</v>
      </c>
      <c r="J18" s="198"/>
    </row>
    <row r="19" spans="1:10" ht="23.25" customHeight="1" x14ac:dyDescent="0.25">
      <c r="A19" s="139" t="s">
        <v>73</v>
      </c>
      <c r="B19" s="38" t="s">
        <v>29</v>
      </c>
      <c r="C19" s="62"/>
      <c r="D19" s="63"/>
      <c r="E19" s="196"/>
      <c r="F19" s="197"/>
      <c r="G19" s="196"/>
      <c r="H19" s="197"/>
      <c r="I19" s="196">
        <f>SUMIF(F49:F59,A19,I49:I59)</f>
        <v>0</v>
      </c>
      <c r="J19" s="198"/>
    </row>
    <row r="20" spans="1:10" ht="23.25" customHeight="1" x14ac:dyDescent="0.25">
      <c r="A20" s="139" t="s">
        <v>74</v>
      </c>
      <c r="B20" s="38" t="s">
        <v>30</v>
      </c>
      <c r="C20" s="62"/>
      <c r="D20" s="63"/>
      <c r="E20" s="196"/>
      <c r="F20" s="197"/>
      <c r="G20" s="196"/>
      <c r="H20" s="197"/>
      <c r="I20" s="196">
        <f>SUMIF(F49:F59,A20,I49:I59)</f>
        <v>0</v>
      </c>
      <c r="J20" s="198"/>
    </row>
    <row r="21" spans="1:10" ht="23.25" customHeight="1" x14ac:dyDescent="0.25">
      <c r="A21" s="2"/>
      <c r="B21" s="48" t="s">
        <v>31</v>
      </c>
      <c r="C21" s="64"/>
      <c r="D21" s="65"/>
      <c r="E21" s="199"/>
      <c r="F21" s="235"/>
      <c r="G21" s="199"/>
      <c r="H21" s="235"/>
      <c r="I21" s="199">
        <f>SUM(I16:J20)</f>
        <v>0</v>
      </c>
      <c r="J21" s="200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194">
        <f>ZakladDPHSniVypocet</f>
        <v>0</v>
      </c>
      <c r="H23" s="195"/>
      <c r="I23" s="195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192">
        <f>A23</f>
        <v>0</v>
      </c>
      <c r="H24" s="193"/>
      <c r="I24" s="193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94">
        <f>ZakladDPHZaklVypocet</f>
        <v>0</v>
      </c>
      <c r="H25" s="195"/>
      <c r="I25" s="195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22">
        <f>A25</f>
        <v>0</v>
      </c>
      <c r="H26" s="223"/>
      <c r="I26" s="223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24">
        <f>CenaCelkem-(ZakladDPHSni+DPHSni+ZakladDPHZakl+DPHZakl)</f>
        <v>0</v>
      </c>
      <c r="H27" s="224"/>
      <c r="I27" s="224"/>
      <c r="J27" s="41" t="str">
        <f t="shared" si="0"/>
        <v>CZK</v>
      </c>
    </row>
    <row r="28" spans="1:10" ht="27.75" hidden="1" customHeight="1" thickBot="1" x14ac:dyDescent="0.3">
      <c r="A28" s="2"/>
      <c r="B28" s="113" t="s">
        <v>25</v>
      </c>
      <c r="C28" s="114"/>
      <c r="D28" s="114"/>
      <c r="E28" s="115"/>
      <c r="F28" s="116"/>
      <c r="G28" s="202">
        <f>ZakladDPHSniVypocet+ZakladDPHZaklVypocet</f>
        <v>0</v>
      </c>
      <c r="H28" s="202"/>
      <c r="I28" s="202"/>
      <c r="J28" s="117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3" t="s">
        <v>37</v>
      </c>
      <c r="C29" s="118"/>
      <c r="D29" s="118"/>
      <c r="E29" s="118"/>
      <c r="F29" s="119"/>
      <c r="G29" s="201">
        <f>A27</f>
        <v>0</v>
      </c>
      <c r="H29" s="201"/>
      <c r="I29" s="201"/>
      <c r="J29" s="120" t="s">
        <v>51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03"/>
      <c r="E34" s="204"/>
      <c r="G34" s="205"/>
      <c r="H34" s="206"/>
      <c r="I34" s="206"/>
      <c r="J34" s="25"/>
    </row>
    <row r="35" spans="1:10" ht="12.75" customHeight="1" x14ac:dyDescent="0.25">
      <c r="A35" s="2"/>
      <c r="B35" s="2"/>
      <c r="D35" s="191" t="s">
        <v>2</v>
      </c>
      <c r="E35" s="191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5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 x14ac:dyDescent="0.25">
      <c r="A39" s="89">
        <v>1</v>
      </c>
      <c r="B39" s="99" t="s">
        <v>49</v>
      </c>
      <c r="C39" s="186"/>
      <c r="D39" s="186"/>
      <c r="E39" s="186"/>
      <c r="F39" s="100">
        <f>'001 001 Pol'!AE63</f>
        <v>0</v>
      </c>
      <c r="G39" s="101">
        <f>'001 001 Pol'!AF63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hidden="1" customHeight="1" x14ac:dyDescent="0.25">
      <c r="A40" s="89">
        <v>2</v>
      </c>
      <c r="B40" s="104" t="s">
        <v>43</v>
      </c>
      <c r="C40" s="187" t="s">
        <v>45</v>
      </c>
      <c r="D40" s="187"/>
      <c r="E40" s="187"/>
      <c r="F40" s="105">
        <f>'001 001 Pol'!AE63</f>
        <v>0</v>
      </c>
      <c r="G40" s="106">
        <f>'001 001 Pol'!AF63</f>
        <v>0</v>
      </c>
      <c r="H40" s="106">
        <f>(F40*SazbaDPH1/100)+(G40*SazbaDPH2/100)</f>
        <v>0</v>
      </c>
      <c r="I40" s="106">
        <f>F40+G40+H40</f>
        <v>0</v>
      </c>
      <c r="J40" s="107" t="str">
        <f>IF(CenaCelkemVypocet=0,"",I40/CenaCelkemVypocet*100)</f>
        <v/>
      </c>
    </row>
    <row r="41" spans="1:10" ht="25.5" hidden="1" customHeight="1" x14ac:dyDescent="0.25">
      <c r="A41" s="89">
        <v>3</v>
      </c>
      <c r="B41" s="108" t="s">
        <v>43</v>
      </c>
      <c r="C41" s="186" t="s">
        <v>44</v>
      </c>
      <c r="D41" s="186"/>
      <c r="E41" s="186"/>
      <c r="F41" s="109">
        <f>'001 001 Pol'!AE63</f>
        <v>0</v>
      </c>
      <c r="G41" s="102">
        <f>'001 001 Pol'!AF63</f>
        <v>0</v>
      </c>
      <c r="H41" s="102">
        <f>(F41*SazbaDPH1/100)+(G41*SazbaDPH2/100)</f>
        <v>0</v>
      </c>
      <c r="I41" s="102">
        <f>F41+G41+H41</f>
        <v>0</v>
      </c>
      <c r="J41" s="103" t="str">
        <f>IF(CenaCelkemVypocet=0,"",I41/CenaCelkemVypocet*100)</f>
        <v/>
      </c>
    </row>
    <row r="42" spans="1:10" ht="25.5" hidden="1" customHeight="1" x14ac:dyDescent="0.25">
      <c r="A42" s="89"/>
      <c r="B42" s="188" t="s">
        <v>50</v>
      </c>
      <c r="C42" s="189"/>
      <c r="D42" s="189"/>
      <c r="E42" s="190"/>
      <c r="F42" s="110">
        <f>SUMIF(A39:A41,"=1",F39:F41)</f>
        <v>0</v>
      </c>
      <c r="G42" s="111">
        <f>SUMIF(A39:A41,"=1",G39:G41)</f>
        <v>0</v>
      </c>
      <c r="H42" s="111">
        <f>SUMIF(A39:A41,"=1",H39:H41)</f>
        <v>0</v>
      </c>
      <c r="I42" s="111">
        <f>SUMIF(A39:A41,"=1",I39:I41)</f>
        <v>0</v>
      </c>
      <c r="J42" s="112">
        <f>SUMIF(A39:A41,"=1",J39:J41)</f>
        <v>0</v>
      </c>
    </row>
    <row r="46" spans="1:10" ht="15.6" x14ac:dyDescent="0.3">
      <c r="B46" s="121" t="s">
        <v>52</v>
      </c>
    </row>
    <row r="48" spans="1:10" ht="25.5" customHeight="1" x14ac:dyDescent="0.25">
      <c r="A48" s="123"/>
      <c r="B48" s="126" t="s">
        <v>18</v>
      </c>
      <c r="C48" s="126" t="s">
        <v>6</v>
      </c>
      <c r="D48" s="127"/>
      <c r="E48" s="127"/>
      <c r="F48" s="128" t="s">
        <v>53</v>
      </c>
      <c r="G48" s="128"/>
      <c r="H48" s="128"/>
      <c r="I48" s="128" t="s">
        <v>31</v>
      </c>
      <c r="J48" s="128" t="s">
        <v>0</v>
      </c>
    </row>
    <row r="49" spans="1:10" ht="36.75" customHeight="1" x14ac:dyDescent="0.25">
      <c r="A49" s="124"/>
      <c r="B49" s="129" t="s">
        <v>54</v>
      </c>
      <c r="C49" s="184" t="s">
        <v>55</v>
      </c>
      <c r="D49" s="185"/>
      <c r="E49" s="185"/>
      <c r="F49" s="135" t="s">
        <v>27</v>
      </c>
      <c r="G49" s="136"/>
      <c r="H49" s="136"/>
      <c r="I49" s="136">
        <f>'001 001 Pol'!G8</f>
        <v>0</v>
      </c>
      <c r="J49" s="133" t="str">
        <f>IF(I60=0,"",I49/I60*100)</f>
        <v/>
      </c>
    </row>
    <row r="50" spans="1:10" ht="36.75" customHeight="1" x14ac:dyDescent="0.25">
      <c r="A50" s="124"/>
      <c r="B50" s="129" t="s">
        <v>56</v>
      </c>
      <c r="C50" s="184" t="s">
        <v>57</v>
      </c>
      <c r="D50" s="185"/>
      <c r="E50" s="185"/>
      <c r="F50" s="135" t="s">
        <v>27</v>
      </c>
      <c r="G50" s="136"/>
      <c r="H50" s="136"/>
      <c r="I50" s="136">
        <f>'001 001 Pol'!G12</f>
        <v>0</v>
      </c>
      <c r="J50" s="133" t="str">
        <f>IF(I60=0,"",I50/I60*100)</f>
        <v/>
      </c>
    </row>
    <row r="51" spans="1:10" ht="36.75" customHeight="1" x14ac:dyDescent="0.25">
      <c r="A51" s="124"/>
      <c r="B51" s="129" t="s">
        <v>58</v>
      </c>
      <c r="C51" s="184" t="s">
        <v>59</v>
      </c>
      <c r="D51" s="185"/>
      <c r="E51" s="185"/>
      <c r="F51" s="135" t="s">
        <v>27</v>
      </c>
      <c r="G51" s="136"/>
      <c r="H51" s="136"/>
      <c r="I51" s="136">
        <f>'001 001 Pol'!G15</f>
        <v>0</v>
      </c>
      <c r="J51" s="133" t="str">
        <f>IF(I60=0,"",I51/I60*100)</f>
        <v/>
      </c>
    </row>
    <row r="52" spans="1:10" ht="36.75" customHeight="1" x14ac:dyDescent="0.25">
      <c r="A52" s="124"/>
      <c r="B52" s="129" t="s">
        <v>60</v>
      </c>
      <c r="C52" s="184" t="s">
        <v>61</v>
      </c>
      <c r="D52" s="185"/>
      <c r="E52" s="185"/>
      <c r="F52" s="135" t="s">
        <v>27</v>
      </c>
      <c r="G52" s="136"/>
      <c r="H52" s="136"/>
      <c r="I52" s="136">
        <f>'001 001 Pol'!G22</f>
        <v>0</v>
      </c>
      <c r="J52" s="133" t="str">
        <f>IF(I60=0,"",I52/I60*100)</f>
        <v/>
      </c>
    </row>
    <row r="53" spans="1:10" ht="36.75" customHeight="1" x14ac:dyDescent="0.25">
      <c r="A53" s="124"/>
      <c r="B53" s="129" t="s">
        <v>62</v>
      </c>
      <c r="C53" s="184" t="s">
        <v>63</v>
      </c>
      <c r="D53" s="185"/>
      <c r="E53" s="185"/>
      <c r="F53" s="135" t="s">
        <v>27</v>
      </c>
      <c r="G53" s="136"/>
      <c r="H53" s="136"/>
      <c r="I53" s="136">
        <f>'001 001 Pol'!G26</f>
        <v>0</v>
      </c>
      <c r="J53" s="133" t="str">
        <f>IF(I60=0,"",I53/I60*100)</f>
        <v/>
      </c>
    </row>
    <row r="54" spans="1:10" ht="36.75" customHeight="1" x14ac:dyDescent="0.25">
      <c r="A54" s="124"/>
      <c r="B54" s="129" t="s">
        <v>64</v>
      </c>
      <c r="C54" s="184" t="s">
        <v>65</v>
      </c>
      <c r="D54" s="185"/>
      <c r="E54" s="185"/>
      <c r="F54" s="135" t="s">
        <v>27</v>
      </c>
      <c r="G54" s="136"/>
      <c r="H54" s="136"/>
      <c r="I54" s="136">
        <f>'001 001 Pol'!G29</f>
        <v>0</v>
      </c>
      <c r="J54" s="133" t="str">
        <f>IF(I60=0,"",I54/I60*100)</f>
        <v/>
      </c>
    </row>
    <row r="55" spans="1:10" ht="36.75" customHeight="1" x14ac:dyDescent="0.25">
      <c r="A55" s="124"/>
      <c r="B55" s="129" t="s">
        <v>66</v>
      </c>
      <c r="C55" s="184" t="s">
        <v>67</v>
      </c>
      <c r="D55" s="185"/>
      <c r="E55" s="185"/>
      <c r="F55" s="135" t="s">
        <v>27</v>
      </c>
      <c r="G55" s="136"/>
      <c r="H55" s="136"/>
      <c r="I55" s="136">
        <f>'001 001 Pol'!G38</f>
        <v>0</v>
      </c>
      <c r="J55" s="133" t="str">
        <f>IF(I60=0,"",I55/I60*100)</f>
        <v/>
      </c>
    </row>
    <row r="56" spans="1:10" ht="36.75" customHeight="1" x14ac:dyDescent="0.25">
      <c r="A56" s="124"/>
      <c r="B56" s="129" t="s">
        <v>68</v>
      </c>
      <c r="C56" s="184" t="s">
        <v>69</v>
      </c>
      <c r="D56" s="185"/>
      <c r="E56" s="185"/>
      <c r="F56" s="135" t="s">
        <v>28</v>
      </c>
      <c r="G56" s="136"/>
      <c r="H56" s="136"/>
      <c r="I56" s="136">
        <f>'001 001 Pol'!G40</f>
        <v>0</v>
      </c>
      <c r="J56" s="133" t="str">
        <f>IF(I60=0,"",I56/I60*100)</f>
        <v/>
      </c>
    </row>
    <row r="57" spans="1:10" ht="36.75" customHeight="1" x14ac:dyDescent="0.25">
      <c r="A57" s="124"/>
      <c r="B57" s="129" t="s">
        <v>70</v>
      </c>
      <c r="C57" s="184" t="s">
        <v>71</v>
      </c>
      <c r="D57" s="185"/>
      <c r="E57" s="185"/>
      <c r="F57" s="135" t="s">
        <v>72</v>
      </c>
      <c r="G57" s="136"/>
      <c r="H57" s="136"/>
      <c r="I57" s="136">
        <f>'001 001 Pol'!G43</f>
        <v>0</v>
      </c>
      <c r="J57" s="133" t="str">
        <f>IF(I60=0,"",I57/I60*100)</f>
        <v/>
      </c>
    </row>
    <row r="58" spans="1:10" ht="36.75" customHeight="1" x14ac:dyDescent="0.25">
      <c r="A58" s="124"/>
      <c r="B58" s="129" t="s">
        <v>73</v>
      </c>
      <c r="C58" s="184" t="s">
        <v>29</v>
      </c>
      <c r="D58" s="185"/>
      <c r="E58" s="185"/>
      <c r="F58" s="135" t="s">
        <v>73</v>
      </c>
      <c r="G58" s="136"/>
      <c r="H58" s="136"/>
      <c r="I58" s="136">
        <f>'001 001 Pol'!G52</f>
        <v>0</v>
      </c>
      <c r="J58" s="133" t="str">
        <f>IF(I60=0,"",I58/I60*100)</f>
        <v/>
      </c>
    </row>
    <row r="59" spans="1:10" ht="36.75" customHeight="1" x14ac:dyDescent="0.25">
      <c r="A59" s="124"/>
      <c r="B59" s="129" t="s">
        <v>74</v>
      </c>
      <c r="C59" s="184" t="s">
        <v>30</v>
      </c>
      <c r="D59" s="185"/>
      <c r="E59" s="185"/>
      <c r="F59" s="135" t="s">
        <v>74</v>
      </c>
      <c r="G59" s="136"/>
      <c r="H59" s="136"/>
      <c r="I59" s="136">
        <f>'001 001 Pol'!G59</f>
        <v>0</v>
      </c>
      <c r="J59" s="133" t="str">
        <f>IF(I60=0,"",I59/I60*100)</f>
        <v/>
      </c>
    </row>
    <row r="60" spans="1:10" ht="25.5" customHeight="1" x14ac:dyDescent="0.25">
      <c r="A60" s="125"/>
      <c r="B60" s="130" t="s">
        <v>1</v>
      </c>
      <c r="C60" s="131"/>
      <c r="D60" s="132"/>
      <c r="E60" s="132"/>
      <c r="F60" s="137"/>
      <c r="G60" s="138"/>
      <c r="H60" s="138"/>
      <c r="I60" s="138">
        <f>SUM(I49:I59)</f>
        <v>0</v>
      </c>
      <c r="J60" s="134">
        <f>SUM(J49:J59)</f>
        <v>0</v>
      </c>
    </row>
    <row r="61" spans="1:10" x14ac:dyDescent="0.25">
      <c r="F61" s="87"/>
      <c r="G61" s="87"/>
      <c r="H61" s="87"/>
      <c r="I61" s="87"/>
      <c r="J61" s="88"/>
    </row>
    <row r="62" spans="1:10" x14ac:dyDescent="0.25">
      <c r="F62" s="87"/>
      <c r="G62" s="87"/>
      <c r="H62" s="87"/>
      <c r="I62" s="87"/>
      <c r="J62" s="88"/>
    </row>
    <row r="63" spans="1:10" x14ac:dyDescent="0.25">
      <c r="F63" s="87"/>
      <c r="G63" s="87"/>
      <c r="H63" s="87"/>
      <c r="I63" s="87"/>
      <c r="J63" s="88"/>
    </row>
  </sheetData>
  <sheetProtection algorithmName="SHA-512" hashValue="9Fz1kJT4O26uCzRys7KeVC8WbPb7IV5ciyS/6Z4MrjxNn8iCtT3JBVfhTcaPEvTzP3B+01Np2XhzVlKkZNBy8A==" saltValue="RK5Uo3e4/ZbN/rfzrj7EVA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36" t="s">
        <v>7</v>
      </c>
      <c r="B1" s="236"/>
      <c r="C1" s="237"/>
      <c r="D1" s="236"/>
      <c r="E1" s="236"/>
      <c r="F1" s="236"/>
      <c r="G1" s="236"/>
    </row>
    <row r="2" spans="1:7" ht="24.9" customHeight="1" x14ac:dyDescent="0.25">
      <c r="A2" s="50" t="s">
        <v>8</v>
      </c>
      <c r="B2" s="49"/>
      <c r="C2" s="238"/>
      <c r="D2" s="238"/>
      <c r="E2" s="238"/>
      <c r="F2" s="238"/>
      <c r="G2" s="239"/>
    </row>
    <row r="3" spans="1:7" ht="24.9" customHeight="1" x14ac:dyDescent="0.25">
      <c r="A3" s="50" t="s">
        <v>9</v>
      </c>
      <c r="B3" s="49"/>
      <c r="C3" s="238"/>
      <c r="D3" s="238"/>
      <c r="E3" s="238"/>
      <c r="F3" s="238"/>
      <c r="G3" s="239"/>
    </row>
    <row r="4" spans="1:7" ht="24.9" customHeight="1" x14ac:dyDescent="0.25">
      <c r="A4" s="50" t="s">
        <v>10</v>
      </c>
      <c r="B4" s="49"/>
      <c r="C4" s="238"/>
      <c r="D4" s="238"/>
      <c r="E4" s="238"/>
      <c r="F4" s="238"/>
      <c r="G4" s="239"/>
    </row>
    <row r="5" spans="1:7" x14ac:dyDescent="0.25">
      <c r="B5" s="4"/>
      <c r="C5" s="5"/>
      <c r="D5" s="6"/>
    </row>
  </sheetData>
  <sheetProtection algorithmName="SHA-512" hashValue="vQxzbusTWO1PeTSqDSQnWiPoSy648WdYkvZyBYrd/Lhjz6qzD2VXLx615hLaTWF12UeknC6UMyQij5vGOH7k8w==" saltValue="79GyXl8pr7sqGQX8/URcLg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3443-95AC-4516-8D9E-4F6DFE90EC4E}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3.2" outlineLevelRow="1" x14ac:dyDescent="0.25"/>
  <cols>
    <col min="1" max="1" width="3.44140625" customWidth="1"/>
    <col min="2" max="2" width="12.5546875" style="122" customWidth="1"/>
    <col min="3" max="3" width="38.33203125" style="122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40" t="s">
        <v>7</v>
      </c>
      <c r="B1" s="240"/>
      <c r="C1" s="240"/>
      <c r="D1" s="240"/>
      <c r="E1" s="240"/>
      <c r="F1" s="240"/>
      <c r="G1" s="240"/>
      <c r="AG1" t="s">
        <v>75</v>
      </c>
    </row>
    <row r="2" spans="1:60" ht="24.9" customHeight="1" x14ac:dyDescent="0.25">
      <c r="A2" s="140" t="s">
        <v>8</v>
      </c>
      <c r="B2" s="49" t="s">
        <v>48</v>
      </c>
      <c r="C2" s="241" t="s">
        <v>45</v>
      </c>
      <c r="D2" s="242"/>
      <c r="E2" s="242"/>
      <c r="F2" s="242"/>
      <c r="G2" s="243"/>
      <c r="AG2" t="s">
        <v>76</v>
      </c>
    </row>
    <row r="3" spans="1:60" ht="24.9" customHeight="1" x14ac:dyDescent="0.25">
      <c r="A3" s="140" t="s">
        <v>9</v>
      </c>
      <c r="B3" s="49" t="s">
        <v>43</v>
      </c>
      <c r="C3" s="241" t="s">
        <v>45</v>
      </c>
      <c r="D3" s="242"/>
      <c r="E3" s="242"/>
      <c r="F3" s="242"/>
      <c r="G3" s="243"/>
      <c r="AC3" s="122" t="s">
        <v>76</v>
      </c>
      <c r="AG3" t="s">
        <v>77</v>
      </c>
    </row>
    <row r="4" spans="1:60" ht="24.9" customHeight="1" x14ac:dyDescent="0.25">
      <c r="A4" s="141" t="s">
        <v>10</v>
      </c>
      <c r="B4" s="142" t="s">
        <v>43</v>
      </c>
      <c r="C4" s="244" t="s">
        <v>44</v>
      </c>
      <c r="D4" s="245"/>
      <c r="E4" s="245"/>
      <c r="F4" s="245"/>
      <c r="G4" s="246"/>
      <c r="AG4" t="s">
        <v>78</v>
      </c>
    </row>
    <row r="5" spans="1:60" x14ac:dyDescent="0.25">
      <c r="D5" s="10"/>
    </row>
    <row r="6" spans="1:60" ht="39.6" x14ac:dyDescent="0.25">
      <c r="A6" s="144" t="s">
        <v>79</v>
      </c>
      <c r="B6" s="146" t="s">
        <v>80</v>
      </c>
      <c r="C6" s="146" t="s">
        <v>81</v>
      </c>
      <c r="D6" s="145" t="s">
        <v>82</v>
      </c>
      <c r="E6" s="144" t="s">
        <v>83</v>
      </c>
      <c r="F6" s="143" t="s">
        <v>84</v>
      </c>
      <c r="G6" s="144" t="s">
        <v>31</v>
      </c>
      <c r="H6" s="147" t="s">
        <v>32</v>
      </c>
      <c r="I6" s="147" t="s">
        <v>85</v>
      </c>
      <c r="J6" s="147" t="s">
        <v>33</v>
      </c>
      <c r="K6" s="147" t="s">
        <v>86</v>
      </c>
      <c r="L6" s="147" t="s">
        <v>87</v>
      </c>
      <c r="M6" s="147" t="s">
        <v>88</v>
      </c>
      <c r="N6" s="147" t="s">
        <v>89</v>
      </c>
      <c r="O6" s="147" t="s">
        <v>90</v>
      </c>
      <c r="P6" s="147" t="s">
        <v>91</v>
      </c>
      <c r="Q6" s="147" t="s">
        <v>92</v>
      </c>
      <c r="R6" s="147" t="s">
        <v>93</v>
      </c>
      <c r="S6" s="147" t="s">
        <v>94</v>
      </c>
      <c r="T6" s="147" t="s">
        <v>95</v>
      </c>
      <c r="U6" s="147" t="s">
        <v>96</v>
      </c>
      <c r="V6" s="147" t="s">
        <v>97</v>
      </c>
      <c r="W6" s="147" t="s">
        <v>98</v>
      </c>
      <c r="X6" s="147" t="s">
        <v>99</v>
      </c>
    </row>
    <row r="7" spans="1:60" hidden="1" x14ac:dyDescent="0.25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60" x14ac:dyDescent="0.25">
      <c r="A8" s="158" t="s">
        <v>100</v>
      </c>
      <c r="B8" s="159" t="s">
        <v>54</v>
      </c>
      <c r="C8" s="177" t="s">
        <v>55</v>
      </c>
      <c r="D8" s="160"/>
      <c r="E8" s="161"/>
      <c r="F8" s="162"/>
      <c r="G8" s="163">
        <f>SUMIF(AG9:AG11,"&lt;&gt;NOR",G9:G11)</f>
        <v>0</v>
      </c>
      <c r="H8" s="157"/>
      <c r="I8" s="157">
        <f>SUM(I9:I11)</f>
        <v>0</v>
      </c>
      <c r="J8" s="157"/>
      <c r="K8" s="157">
        <f>SUM(K9:K11)</f>
        <v>0</v>
      </c>
      <c r="L8" s="157"/>
      <c r="M8" s="157">
        <f>SUM(M9:M11)</f>
        <v>0</v>
      </c>
      <c r="N8" s="157"/>
      <c r="O8" s="157">
        <f>SUM(O9:O11)</f>
        <v>0</v>
      </c>
      <c r="P8" s="157"/>
      <c r="Q8" s="157">
        <f>SUM(Q9:Q11)</f>
        <v>0.68</v>
      </c>
      <c r="R8" s="157"/>
      <c r="S8" s="157"/>
      <c r="T8" s="157"/>
      <c r="U8" s="157"/>
      <c r="V8" s="157">
        <f>SUM(V9:V11)</f>
        <v>3.35</v>
      </c>
      <c r="W8" s="157"/>
      <c r="X8" s="157"/>
      <c r="AG8" t="s">
        <v>101</v>
      </c>
    </row>
    <row r="9" spans="1:60" outlineLevel="1" x14ac:dyDescent="0.25">
      <c r="A9" s="170">
        <v>1</v>
      </c>
      <c r="B9" s="171" t="s">
        <v>102</v>
      </c>
      <c r="C9" s="178" t="s">
        <v>103</v>
      </c>
      <c r="D9" s="172" t="s">
        <v>104</v>
      </c>
      <c r="E9" s="173">
        <v>70</v>
      </c>
      <c r="F9" s="174"/>
      <c r="G9" s="175">
        <f>ROUND(E9*F9,2)</f>
        <v>0</v>
      </c>
      <c r="H9" s="156"/>
      <c r="I9" s="155">
        <f>ROUND(E9*H9,2)</f>
        <v>0</v>
      </c>
      <c r="J9" s="156"/>
      <c r="K9" s="155">
        <f>ROUND(E9*J9,2)</f>
        <v>0</v>
      </c>
      <c r="L9" s="155">
        <v>21</v>
      </c>
      <c r="M9" s="155">
        <f>G9*(1+L9/100)</f>
        <v>0</v>
      </c>
      <c r="N9" s="155">
        <v>0</v>
      </c>
      <c r="O9" s="155">
        <f>ROUND(E9*N9,2)</f>
        <v>0</v>
      </c>
      <c r="P9" s="155">
        <v>9.7400000000000004E-3</v>
      </c>
      <c r="Q9" s="155">
        <f>ROUND(E9*P9,2)</f>
        <v>0.68</v>
      </c>
      <c r="R9" s="155"/>
      <c r="S9" s="155" t="s">
        <v>105</v>
      </c>
      <c r="T9" s="155" t="s">
        <v>105</v>
      </c>
      <c r="U9" s="155">
        <v>4.3999999999999997E-2</v>
      </c>
      <c r="V9" s="155">
        <f>ROUND(E9*U9,2)</f>
        <v>3.08</v>
      </c>
      <c r="W9" s="155"/>
      <c r="X9" s="155" t="s">
        <v>106</v>
      </c>
      <c r="Y9" s="148"/>
      <c r="Z9" s="148"/>
      <c r="AA9" s="148"/>
      <c r="AB9" s="148"/>
      <c r="AC9" s="148"/>
      <c r="AD9" s="148"/>
      <c r="AE9" s="148"/>
      <c r="AF9" s="148"/>
      <c r="AG9" s="148" t="s">
        <v>107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20.399999999999999" outlineLevel="1" x14ac:dyDescent="0.25">
      <c r="A10" s="170">
        <v>2</v>
      </c>
      <c r="B10" s="171" t="s">
        <v>108</v>
      </c>
      <c r="C10" s="178" t="s">
        <v>109</v>
      </c>
      <c r="D10" s="172" t="s">
        <v>110</v>
      </c>
      <c r="E10" s="173">
        <v>3</v>
      </c>
      <c r="F10" s="174"/>
      <c r="G10" s="175">
        <f>ROUND(E10*F10,2)</f>
        <v>0</v>
      </c>
      <c r="H10" s="156"/>
      <c r="I10" s="155">
        <f>ROUND(E10*H10,2)</f>
        <v>0</v>
      </c>
      <c r="J10" s="156"/>
      <c r="K10" s="155">
        <f>ROUND(E10*J10,2)</f>
        <v>0</v>
      </c>
      <c r="L10" s="155">
        <v>21</v>
      </c>
      <c r="M10" s="155">
        <f>G10*(1+L10/100)</f>
        <v>0</v>
      </c>
      <c r="N10" s="155">
        <v>5.4000000000000001E-4</v>
      </c>
      <c r="O10" s="155">
        <f>ROUND(E10*N10,2)</f>
        <v>0</v>
      </c>
      <c r="P10" s="155">
        <v>0</v>
      </c>
      <c r="Q10" s="155">
        <f>ROUND(E10*P10,2)</f>
        <v>0</v>
      </c>
      <c r="R10" s="155"/>
      <c r="S10" s="155" t="s">
        <v>105</v>
      </c>
      <c r="T10" s="155" t="s">
        <v>105</v>
      </c>
      <c r="U10" s="155">
        <v>0.09</v>
      </c>
      <c r="V10" s="155">
        <f>ROUND(E10*U10,2)</f>
        <v>0.27</v>
      </c>
      <c r="W10" s="155"/>
      <c r="X10" s="155" t="s">
        <v>106</v>
      </c>
      <c r="Y10" s="148"/>
      <c r="Z10" s="148"/>
      <c r="AA10" s="148"/>
      <c r="AB10" s="148"/>
      <c r="AC10" s="148"/>
      <c r="AD10" s="148"/>
      <c r="AE10" s="148"/>
      <c r="AF10" s="148"/>
      <c r="AG10" s="148" t="s">
        <v>107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5">
      <c r="A11" s="170">
        <v>3</v>
      </c>
      <c r="B11" s="171" t="s">
        <v>111</v>
      </c>
      <c r="C11" s="178" t="s">
        <v>112</v>
      </c>
      <c r="D11" s="172" t="s">
        <v>113</v>
      </c>
      <c r="E11" s="173">
        <v>1.6199999999999999E-3</v>
      </c>
      <c r="F11" s="174"/>
      <c r="G11" s="175">
        <f>ROUND(E11*F11,2)</f>
        <v>0</v>
      </c>
      <c r="H11" s="156"/>
      <c r="I11" s="155">
        <f>ROUND(E11*H11,2)</f>
        <v>0</v>
      </c>
      <c r="J11" s="156"/>
      <c r="K11" s="155">
        <f>ROUND(E11*J11,2)</f>
        <v>0</v>
      </c>
      <c r="L11" s="155">
        <v>21</v>
      </c>
      <c r="M11" s="155">
        <f>G11*(1+L11/100)</f>
        <v>0</v>
      </c>
      <c r="N11" s="155">
        <v>0</v>
      </c>
      <c r="O11" s="155">
        <f>ROUND(E11*N11,2)</f>
        <v>0</v>
      </c>
      <c r="P11" s="155">
        <v>0</v>
      </c>
      <c r="Q11" s="155">
        <f>ROUND(E11*P11,2)</f>
        <v>0</v>
      </c>
      <c r="R11" s="155"/>
      <c r="S11" s="155" t="s">
        <v>105</v>
      </c>
      <c r="T11" s="155" t="s">
        <v>105</v>
      </c>
      <c r="U11" s="155">
        <v>1.5980000000000001</v>
      </c>
      <c r="V11" s="155">
        <f>ROUND(E11*U11,2)</f>
        <v>0</v>
      </c>
      <c r="W11" s="155"/>
      <c r="X11" s="155" t="s">
        <v>114</v>
      </c>
      <c r="Y11" s="148"/>
      <c r="Z11" s="148"/>
      <c r="AA11" s="148"/>
      <c r="AB11" s="148"/>
      <c r="AC11" s="148"/>
      <c r="AD11" s="148"/>
      <c r="AE11" s="148"/>
      <c r="AF11" s="148"/>
      <c r="AG11" s="148" t="s">
        <v>115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x14ac:dyDescent="0.25">
      <c r="A12" s="158" t="s">
        <v>100</v>
      </c>
      <c r="B12" s="159" t="s">
        <v>56</v>
      </c>
      <c r="C12" s="177" t="s">
        <v>57</v>
      </c>
      <c r="D12" s="160"/>
      <c r="E12" s="161"/>
      <c r="F12" s="162"/>
      <c r="G12" s="163">
        <f>SUMIF(AG13:AG14,"&lt;&gt;NOR",G13:G14)</f>
        <v>0</v>
      </c>
      <c r="H12" s="157"/>
      <c r="I12" s="157">
        <f>SUM(I13:I14)</f>
        <v>0</v>
      </c>
      <c r="J12" s="157"/>
      <c r="K12" s="157">
        <f>SUM(K13:K14)</f>
        <v>0</v>
      </c>
      <c r="L12" s="157"/>
      <c r="M12" s="157">
        <f>SUM(M13:M14)</f>
        <v>0</v>
      </c>
      <c r="N12" s="157"/>
      <c r="O12" s="157">
        <f>SUM(O13:O14)</f>
        <v>0.67</v>
      </c>
      <c r="P12" s="157"/>
      <c r="Q12" s="157">
        <f>SUM(Q13:Q14)</f>
        <v>0</v>
      </c>
      <c r="R12" s="157"/>
      <c r="S12" s="157"/>
      <c r="T12" s="157"/>
      <c r="U12" s="157"/>
      <c r="V12" s="157">
        <f>SUM(V13:V14)</f>
        <v>29.08</v>
      </c>
      <c r="W12" s="157"/>
      <c r="X12" s="157"/>
      <c r="AG12" t="s">
        <v>101</v>
      </c>
    </row>
    <row r="13" spans="1:60" ht="20.399999999999999" outlineLevel="1" x14ac:dyDescent="0.25">
      <c r="A13" s="170">
        <v>4</v>
      </c>
      <c r="B13" s="171" t="s">
        <v>116</v>
      </c>
      <c r="C13" s="178" t="s">
        <v>117</v>
      </c>
      <c r="D13" s="172" t="s">
        <v>104</v>
      </c>
      <c r="E13" s="173">
        <v>70</v>
      </c>
      <c r="F13" s="174"/>
      <c r="G13" s="175">
        <f>ROUND(E13*F13,2)</f>
        <v>0</v>
      </c>
      <c r="H13" s="156"/>
      <c r="I13" s="155">
        <f>ROUND(E13*H13,2)</f>
        <v>0</v>
      </c>
      <c r="J13" s="156"/>
      <c r="K13" s="155">
        <f>ROUND(E13*J13,2)</f>
        <v>0</v>
      </c>
      <c r="L13" s="155">
        <v>21</v>
      </c>
      <c r="M13" s="155">
        <f>G13*(1+L13/100)</f>
        <v>0</v>
      </c>
      <c r="N13" s="155">
        <v>9.6299999999999997E-3</v>
      </c>
      <c r="O13" s="155">
        <f>ROUND(E13*N13,2)</f>
        <v>0.67</v>
      </c>
      <c r="P13" s="155">
        <v>0</v>
      </c>
      <c r="Q13" s="155">
        <f>ROUND(E13*P13,2)</f>
        <v>0</v>
      </c>
      <c r="R13" s="155"/>
      <c r="S13" s="155" t="s">
        <v>105</v>
      </c>
      <c r="T13" s="155" t="s">
        <v>105</v>
      </c>
      <c r="U13" s="155">
        <v>0.4</v>
      </c>
      <c r="V13" s="155">
        <f>ROUND(E13*U13,2)</f>
        <v>28</v>
      </c>
      <c r="W13" s="155"/>
      <c r="X13" s="155" t="s">
        <v>106</v>
      </c>
      <c r="Y13" s="148"/>
      <c r="Z13" s="148"/>
      <c r="AA13" s="148"/>
      <c r="AB13" s="148"/>
      <c r="AC13" s="148"/>
      <c r="AD13" s="148"/>
      <c r="AE13" s="148"/>
      <c r="AF13" s="148"/>
      <c r="AG13" s="148" t="s">
        <v>107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5">
      <c r="A14" s="170">
        <v>5</v>
      </c>
      <c r="B14" s="171" t="s">
        <v>118</v>
      </c>
      <c r="C14" s="178" t="s">
        <v>119</v>
      </c>
      <c r="D14" s="172" t="s">
        <v>113</v>
      </c>
      <c r="E14" s="173">
        <v>0.67410000000000003</v>
      </c>
      <c r="F14" s="174"/>
      <c r="G14" s="175">
        <f>ROUND(E14*F14,2)</f>
        <v>0</v>
      </c>
      <c r="H14" s="156"/>
      <c r="I14" s="155">
        <f>ROUND(E14*H14,2)</f>
        <v>0</v>
      </c>
      <c r="J14" s="156"/>
      <c r="K14" s="155">
        <f>ROUND(E14*J14,2)</f>
        <v>0</v>
      </c>
      <c r="L14" s="155">
        <v>21</v>
      </c>
      <c r="M14" s="155">
        <f>G14*(1+L14/100)</f>
        <v>0</v>
      </c>
      <c r="N14" s="155">
        <v>0</v>
      </c>
      <c r="O14" s="155">
        <f>ROUND(E14*N14,2)</f>
        <v>0</v>
      </c>
      <c r="P14" s="155">
        <v>0</v>
      </c>
      <c r="Q14" s="155">
        <f>ROUND(E14*P14,2)</f>
        <v>0</v>
      </c>
      <c r="R14" s="155"/>
      <c r="S14" s="155" t="s">
        <v>105</v>
      </c>
      <c r="T14" s="155" t="s">
        <v>105</v>
      </c>
      <c r="U14" s="155">
        <v>1.609</v>
      </c>
      <c r="V14" s="155">
        <f>ROUND(E14*U14,2)</f>
        <v>1.08</v>
      </c>
      <c r="W14" s="155"/>
      <c r="X14" s="155" t="s">
        <v>114</v>
      </c>
      <c r="Y14" s="148"/>
      <c r="Z14" s="148"/>
      <c r="AA14" s="148"/>
      <c r="AB14" s="148"/>
      <c r="AC14" s="148"/>
      <c r="AD14" s="148"/>
      <c r="AE14" s="148"/>
      <c r="AF14" s="148"/>
      <c r="AG14" s="148" t="s">
        <v>115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x14ac:dyDescent="0.25">
      <c r="A15" s="158" t="s">
        <v>100</v>
      </c>
      <c r="B15" s="159" t="s">
        <v>58</v>
      </c>
      <c r="C15" s="177" t="s">
        <v>59</v>
      </c>
      <c r="D15" s="160"/>
      <c r="E15" s="161"/>
      <c r="F15" s="162"/>
      <c r="G15" s="163">
        <f>SUMIF(AG16:AG21,"&lt;&gt;NOR",G16:G21)</f>
        <v>0</v>
      </c>
      <c r="H15" s="157"/>
      <c r="I15" s="157">
        <f>SUM(I16:I21)</f>
        <v>0</v>
      </c>
      <c r="J15" s="157"/>
      <c r="K15" s="157">
        <f>SUM(K16:K21)</f>
        <v>0</v>
      </c>
      <c r="L15" s="157"/>
      <c r="M15" s="157">
        <f>SUM(M16:M21)</f>
        <v>0</v>
      </c>
      <c r="N15" s="157"/>
      <c r="O15" s="157">
        <f>SUM(O16:O21)</f>
        <v>1.24</v>
      </c>
      <c r="P15" s="157"/>
      <c r="Q15" s="157">
        <f>SUM(Q16:Q21)</f>
        <v>1.89</v>
      </c>
      <c r="R15" s="157"/>
      <c r="S15" s="157"/>
      <c r="T15" s="157"/>
      <c r="U15" s="157"/>
      <c r="V15" s="157">
        <f>SUM(V16:V21)</f>
        <v>172.77</v>
      </c>
      <c r="W15" s="157"/>
      <c r="X15" s="157"/>
      <c r="AG15" t="s">
        <v>101</v>
      </c>
    </row>
    <row r="16" spans="1:60" outlineLevel="1" x14ac:dyDescent="0.25">
      <c r="A16" s="170">
        <v>6</v>
      </c>
      <c r="B16" s="171" t="s">
        <v>120</v>
      </c>
      <c r="C16" s="178" t="s">
        <v>121</v>
      </c>
      <c r="D16" s="172" t="s">
        <v>104</v>
      </c>
      <c r="E16" s="173">
        <v>70</v>
      </c>
      <c r="F16" s="174"/>
      <c r="G16" s="175">
        <f t="shared" ref="G16:G21" si="0">ROUND(E16*F16,2)</f>
        <v>0</v>
      </c>
      <c r="H16" s="156"/>
      <c r="I16" s="155">
        <f t="shared" ref="I16:I21" si="1">ROUND(E16*H16,2)</f>
        <v>0</v>
      </c>
      <c r="J16" s="156"/>
      <c r="K16" s="155">
        <f t="shared" ref="K16:K21" si="2">ROUND(E16*J16,2)</f>
        <v>0</v>
      </c>
      <c r="L16" s="155">
        <v>21</v>
      </c>
      <c r="M16" s="155">
        <f t="shared" ref="M16:M21" si="3">G16*(1+L16/100)</f>
        <v>0</v>
      </c>
      <c r="N16" s="155">
        <v>0</v>
      </c>
      <c r="O16" s="155">
        <f t="shared" ref="O16:O21" si="4">ROUND(E16*N16,2)</f>
        <v>0</v>
      </c>
      <c r="P16" s="155">
        <v>1.2E-2</v>
      </c>
      <c r="Q16" s="155">
        <f t="shared" ref="Q16:Q21" si="5">ROUND(E16*P16,2)</f>
        <v>0.84</v>
      </c>
      <c r="R16" s="155"/>
      <c r="S16" s="155" t="s">
        <v>122</v>
      </c>
      <c r="T16" s="155" t="s">
        <v>123</v>
      </c>
      <c r="U16" s="155">
        <v>0.12</v>
      </c>
      <c r="V16" s="155">
        <f t="shared" ref="V16:V21" si="6">ROUND(E16*U16,2)</f>
        <v>8.4</v>
      </c>
      <c r="W16" s="155"/>
      <c r="X16" s="155" t="s">
        <v>106</v>
      </c>
      <c r="Y16" s="148"/>
      <c r="Z16" s="148"/>
      <c r="AA16" s="148"/>
      <c r="AB16" s="148"/>
      <c r="AC16" s="148"/>
      <c r="AD16" s="148"/>
      <c r="AE16" s="148"/>
      <c r="AF16" s="148"/>
      <c r="AG16" s="148" t="s">
        <v>107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ht="20.399999999999999" outlineLevel="1" x14ac:dyDescent="0.25">
      <c r="A17" s="170">
        <v>7</v>
      </c>
      <c r="B17" s="171" t="s">
        <v>124</v>
      </c>
      <c r="C17" s="178" t="s">
        <v>125</v>
      </c>
      <c r="D17" s="172" t="s">
        <v>104</v>
      </c>
      <c r="E17" s="173">
        <v>403.6</v>
      </c>
      <c r="F17" s="174"/>
      <c r="G17" s="175">
        <f t="shared" si="0"/>
        <v>0</v>
      </c>
      <c r="H17" s="156"/>
      <c r="I17" s="155">
        <f t="shared" si="1"/>
        <v>0</v>
      </c>
      <c r="J17" s="156"/>
      <c r="K17" s="155">
        <f t="shared" si="2"/>
        <v>0</v>
      </c>
      <c r="L17" s="155">
        <v>21</v>
      </c>
      <c r="M17" s="155">
        <f t="shared" si="3"/>
        <v>0</v>
      </c>
      <c r="N17" s="155">
        <v>0</v>
      </c>
      <c r="O17" s="155">
        <f t="shared" si="4"/>
        <v>0</v>
      </c>
      <c r="P17" s="155">
        <v>2E-3</v>
      </c>
      <c r="Q17" s="155">
        <f t="shared" si="5"/>
        <v>0.81</v>
      </c>
      <c r="R17" s="155"/>
      <c r="S17" s="155" t="s">
        <v>122</v>
      </c>
      <c r="T17" s="155" t="s">
        <v>123</v>
      </c>
      <c r="U17" s="155">
        <v>0.12</v>
      </c>
      <c r="V17" s="155">
        <f t="shared" si="6"/>
        <v>48.43</v>
      </c>
      <c r="W17" s="155"/>
      <c r="X17" s="155" t="s">
        <v>106</v>
      </c>
      <c r="Y17" s="148"/>
      <c r="Z17" s="148"/>
      <c r="AA17" s="148"/>
      <c r="AB17" s="148"/>
      <c r="AC17" s="148"/>
      <c r="AD17" s="148"/>
      <c r="AE17" s="148"/>
      <c r="AF17" s="148"/>
      <c r="AG17" s="148" t="s">
        <v>107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5">
      <c r="A18" s="170">
        <v>8</v>
      </c>
      <c r="B18" s="171" t="s">
        <v>126</v>
      </c>
      <c r="C18" s="178" t="s">
        <v>127</v>
      </c>
      <c r="D18" s="172" t="s">
        <v>104</v>
      </c>
      <c r="E18" s="173">
        <v>473.6</v>
      </c>
      <c r="F18" s="174"/>
      <c r="G18" s="175">
        <f t="shared" si="0"/>
        <v>0</v>
      </c>
      <c r="H18" s="156"/>
      <c r="I18" s="155">
        <f t="shared" si="1"/>
        <v>0</v>
      </c>
      <c r="J18" s="156"/>
      <c r="K18" s="155">
        <f t="shared" si="2"/>
        <v>0</v>
      </c>
      <c r="L18" s="155">
        <v>21</v>
      </c>
      <c r="M18" s="155">
        <f t="shared" si="3"/>
        <v>0</v>
      </c>
      <c r="N18" s="155">
        <v>0</v>
      </c>
      <c r="O18" s="155">
        <f t="shared" si="4"/>
        <v>0</v>
      </c>
      <c r="P18" s="155">
        <v>5.0000000000000001E-4</v>
      </c>
      <c r="Q18" s="155">
        <f t="shared" si="5"/>
        <v>0.24</v>
      </c>
      <c r="R18" s="155"/>
      <c r="S18" s="155" t="s">
        <v>122</v>
      </c>
      <c r="T18" s="155" t="s">
        <v>123</v>
      </c>
      <c r="U18" s="155">
        <v>0.12</v>
      </c>
      <c r="V18" s="155">
        <f t="shared" si="6"/>
        <v>56.83</v>
      </c>
      <c r="W18" s="155"/>
      <c r="X18" s="155" t="s">
        <v>106</v>
      </c>
      <c r="Y18" s="148"/>
      <c r="Z18" s="148"/>
      <c r="AA18" s="148"/>
      <c r="AB18" s="148"/>
      <c r="AC18" s="148"/>
      <c r="AD18" s="148"/>
      <c r="AE18" s="148"/>
      <c r="AF18" s="148"/>
      <c r="AG18" s="148" t="s">
        <v>107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ht="20.399999999999999" outlineLevel="1" x14ac:dyDescent="0.25">
      <c r="A19" s="170">
        <v>9</v>
      </c>
      <c r="B19" s="171" t="s">
        <v>128</v>
      </c>
      <c r="C19" s="178" t="s">
        <v>129</v>
      </c>
      <c r="D19" s="172" t="s">
        <v>104</v>
      </c>
      <c r="E19" s="173">
        <v>70</v>
      </c>
      <c r="F19" s="174"/>
      <c r="G19" s="175">
        <f t="shared" si="0"/>
        <v>0</v>
      </c>
      <c r="H19" s="156"/>
      <c r="I19" s="155">
        <f t="shared" si="1"/>
        <v>0</v>
      </c>
      <c r="J19" s="156"/>
      <c r="K19" s="155">
        <f t="shared" si="2"/>
        <v>0</v>
      </c>
      <c r="L19" s="155">
        <v>21</v>
      </c>
      <c r="M19" s="155">
        <f t="shared" si="3"/>
        <v>0</v>
      </c>
      <c r="N19" s="155">
        <v>1.2E-2</v>
      </c>
      <c r="O19" s="155">
        <f t="shared" si="4"/>
        <v>0.84</v>
      </c>
      <c r="P19" s="155">
        <v>0</v>
      </c>
      <c r="Q19" s="155">
        <f t="shared" si="5"/>
        <v>0</v>
      </c>
      <c r="R19" s="155"/>
      <c r="S19" s="155" t="s">
        <v>122</v>
      </c>
      <c r="T19" s="155" t="s">
        <v>123</v>
      </c>
      <c r="U19" s="155">
        <v>0.12</v>
      </c>
      <c r="V19" s="155">
        <f t="shared" si="6"/>
        <v>8.4</v>
      </c>
      <c r="W19" s="155"/>
      <c r="X19" s="155" t="s">
        <v>106</v>
      </c>
      <c r="Y19" s="148"/>
      <c r="Z19" s="148"/>
      <c r="AA19" s="148"/>
      <c r="AB19" s="148"/>
      <c r="AC19" s="148"/>
      <c r="AD19" s="148"/>
      <c r="AE19" s="148"/>
      <c r="AF19" s="148"/>
      <c r="AG19" s="148" t="s">
        <v>107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5">
      <c r="A20" s="170">
        <v>10</v>
      </c>
      <c r="B20" s="171" t="s">
        <v>130</v>
      </c>
      <c r="C20" s="178" t="s">
        <v>131</v>
      </c>
      <c r="D20" s="172" t="s">
        <v>104</v>
      </c>
      <c r="E20" s="173">
        <v>403.6</v>
      </c>
      <c r="F20" s="174"/>
      <c r="G20" s="175">
        <f t="shared" si="0"/>
        <v>0</v>
      </c>
      <c r="H20" s="156"/>
      <c r="I20" s="155">
        <f t="shared" si="1"/>
        <v>0</v>
      </c>
      <c r="J20" s="156"/>
      <c r="K20" s="155">
        <f t="shared" si="2"/>
        <v>0</v>
      </c>
      <c r="L20" s="155">
        <v>21</v>
      </c>
      <c r="M20" s="155">
        <f t="shared" si="3"/>
        <v>0</v>
      </c>
      <c r="N20" s="155">
        <v>1E-3</v>
      </c>
      <c r="O20" s="155">
        <f t="shared" si="4"/>
        <v>0.4</v>
      </c>
      <c r="P20" s="155">
        <v>0</v>
      </c>
      <c r="Q20" s="155">
        <f t="shared" si="5"/>
        <v>0</v>
      </c>
      <c r="R20" s="155"/>
      <c r="S20" s="155" t="s">
        <v>122</v>
      </c>
      <c r="T20" s="155" t="s">
        <v>123</v>
      </c>
      <c r="U20" s="155">
        <v>0.12</v>
      </c>
      <c r="V20" s="155">
        <f t="shared" si="6"/>
        <v>48.43</v>
      </c>
      <c r="W20" s="155"/>
      <c r="X20" s="155" t="s">
        <v>106</v>
      </c>
      <c r="Y20" s="148"/>
      <c r="Z20" s="148"/>
      <c r="AA20" s="148"/>
      <c r="AB20" s="148"/>
      <c r="AC20" s="148"/>
      <c r="AD20" s="148"/>
      <c r="AE20" s="148"/>
      <c r="AF20" s="148"/>
      <c r="AG20" s="148" t="s">
        <v>107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5">
      <c r="A21" s="170">
        <v>11</v>
      </c>
      <c r="B21" s="171" t="s">
        <v>132</v>
      </c>
      <c r="C21" s="178" t="s">
        <v>133</v>
      </c>
      <c r="D21" s="172" t="s">
        <v>113</v>
      </c>
      <c r="E21" s="173">
        <v>1.2436</v>
      </c>
      <c r="F21" s="174"/>
      <c r="G21" s="175">
        <f t="shared" si="0"/>
        <v>0</v>
      </c>
      <c r="H21" s="156"/>
      <c r="I21" s="155">
        <f t="shared" si="1"/>
        <v>0</v>
      </c>
      <c r="J21" s="156"/>
      <c r="K21" s="155">
        <f t="shared" si="2"/>
        <v>0</v>
      </c>
      <c r="L21" s="155">
        <v>21</v>
      </c>
      <c r="M21" s="155">
        <f t="shared" si="3"/>
        <v>0</v>
      </c>
      <c r="N21" s="155">
        <v>0</v>
      </c>
      <c r="O21" s="155">
        <f t="shared" si="4"/>
        <v>0</v>
      </c>
      <c r="P21" s="155">
        <v>0</v>
      </c>
      <c r="Q21" s="155">
        <f t="shared" si="5"/>
        <v>0</v>
      </c>
      <c r="R21" s="155"/>
      <c r="S21" s="155" t="s">
        <v>105</v>
      </c>
      <c r="T21" s="155" t="s">
        <v>105</v>
      </c>
      <c r="U21" s="155">
        <v>1.831</v>
      </c>
      <c r="V21" s="155">
        <f t="shared" si="6"/>
        <v>2.2799999999999998</v>
      </c>
      <c r="W21" s="155"/>
      <c r="X21" s="155" t="s">
        <v>114</v>
      </c>
      <c r="Y21" s="148"/>
      <c r="Z21" s="148"/>
      <c r="AA21" s="148"/>
      <c r="AB21" s="148"/>
      <c r="AC21" s="148"/>
      <c r="AD21" s="148"/>
      <c r="AE21" s="148"/>
      <c r="AF21" s="148"/>
      <c r="AG21" s="148" t="s">
        <v>115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x14ac:dyDescent="0.25">
      <c r="A22" s="158" t="s">
        <v>100</v>
      </c>
      <c r="B22" s="159" t="s">
        <v>60</v>
      </c>
      <c r="C22" s="177" t="s">
        <v>61</v>
      </c>
      <c r="D22" s="160"/>
      <c r="E22" s="161"/>
      <c r="F22" s="162"/>
      <c r="G22" s="163">
        <f>SUMIF(AG23:AG25,"&lt;&gt;NOR",G23:G25)</f>
        <v>0</v>
      </c>
      <c r="H22" s="157"/>
      <c r="I22" s="157">
        <f>SUM(I23:I25)</f>
        <v>0</v>
      </c>
      <c r="J22" s="157"/>
      <c r="K22" s="157">
        <f>SUM(K23:K25)</f>
        <v>0</v>
      </c>
      <c r="L22" s="157"/>
      <c r="M22" s="157">
        <f>SUM(M23:M25)</f>
        <v>0</v>
      </c>
      <c r="N22" s="157"/>
      <c r="O22" s="157">
        <f>SUM(O23:O25)</f>
        <v>0.01</v>
      </c>
      <c r="P22" s="157"/>
      <c r="Q22" s="157">
        <f>SUM(Q23:Q25)</f>
        <v>0.04</v>
      </c>
      <c r="R22" s="157"/>
      <c r="S22" s="157"/>
      <c r="T22" s="157"/>
      <c r="U22" s="157"/>
      <c r="V22" s="157">
        <f>SUM(V23:V25)</f>
        <v>2.2599999999999998</v>
      </c>
      <c r="W22" s="157"/>
      <c r="X22" s="157"/>
      <c r="AG22" t="s">
        <v>101</v>
      </c>
    </row>
    <row r="23" spans="1:60" outlineLevel="1" x14ac:dyDescent="0.25">
      <c r="A23" s="170">
        <v>12</v>
      </c>
      <c r="B23" s="171" t="s">
        <v>134</v>
      </c>
      <c r="C23" s="178" t="s">
        <v>135</v>
      </c>
      <c r="D23" s="172" t="s">
        <v>110</v>
      </c>
      <c r="E23" s="173">
        <v>2</v>
      </c>
      <c r="F23" s="174"/>
      <c r="G23" s="175">
        <f>ROUND(E23*F23,2)</f>
        <v>0</v>
      </c>
      <c r="H23" s="156"/>
      <c r="I23" s="155">
        <f>ROUND(E23*H23,2)</f>
        <v>0</v>
      </c>
      <c r="J23" s="156"/>
      <c r="K23" s="155">
        <f>ROUND(E23*J23,2)</f>
        <v>0</v>
      </c>
      <c r="L23" s="155">
        <v>21</v>
      </c>
      <c r="M23" s="155">
        <f>G23*(1+L23/100)</f>
        <v>0</v>
      </c>
      <c r="N23" s="155">
        <v>0</v>
      </c>
      <c r="O23" s="155">
        <f>ROUND(E23*N23,2)</f>
        <v>0</v>
      </c>
      <c r="P23" s="155">
        <v>2.0109999999999999E-2</v>
      </c>
      <c r="Q23" s="155">
        <f>ROUND(E23*P23,2)</f>
        <v>0.04</v>
      </c>
      <c r="R23" s="155"/>
      <c r="S23" s="155" t="s">
        <v>105</v>
      </c>
      <c r="T23" s="155" t="s">
        <v>105</v>
      </c>
      <c r="U23" s="155">
        <v>0.46500000000000002</v>
      </c>
      <c r="V23" s="155">
        <f>ROUND(E23*U23,2)</f>
        <v>0.93</v>
      </c>
      <c r="W23" s="155"/>
      <c r="X23" s="155" t="s">
        <v>106</v>
      </c>
      <c r="Y23" s="148"/>
      <c r="Z23" s="148"/>
      <c r="AA23" s="148"/>
      <c r="AB23" s="148"/>
      <c r="AC23" s="148"/>
      <c r="AD23" s="148"/>
      <c r="AE23" s="148"/>
      <c r="AF23" s="148"/>
      <c r="AG23" s="148" t="s">
        <v>107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5">
      <c r="A24" s="170">
        <v>13</v>
      </c>
      <c r="B24" s="171" t="s">
        <v>136</v>
      </c>
      <c r="C24" s="178" t="s">
        <v>137</v>
      </c>
      <c r="D24" s="172" t="s">
        <v>110</v>
      </c>
      <c r="E24" s="173">
        <v>2</v>
      </c>
      <c r="F24" s="174"/>
      <c r="G24" s="175">
        <f>ROUND(E24*F24,2)</f>
        <v>0</v>
      </c>
      <c r="H24" s="156"/>
      <c r="I24" s="155">
        <f>ROUND(E24*H24,2)</f>
        <v>0</v>
      </c>
      <c r="J24" s="156"/>
      <c r="K24" s="155">
        <f>ROUND(E24*J24,2)</f>
        <v>0</v>
      </c>
      <c r="L24" s="155">
        <v>21</v>
      </c>
      <c r="M24" s="155">
        <f>G24*(1+L24/100)</f>
        <v>0</v>
      </c>
      <c r="N24" s="155">
        <v>3.9100000000000003E-3</v>
      </c>
      <c r="O24" s="155">
        <f>ROUND(E24*N24,2)</f>
        <v>0.01</v>
      </c>
      <c r="P24" s="155">
        <v>0</v>
      </c>
      <c r="Q24" s="155">
        <f>ROUND(E24*P24,2)</f>
        <v>0</v>
      </c>
      <c r="R24" s="155"/>
      <c r="S24" s="155" t="s">
        <v>105</v>
      </c>
      <c r="T24" s="155" t="s">
        <v>105</v>
      </c>
      <c r="U24" s="155">
        <v>0.66</v>
      </c>
      <c r="V24" s="155">
        <f>ROUND(E24*U24,2)</f>
        <v>1.32</v>
      </c>
      <c r="W24" s="155"/>
      <c r="X24" s="155" t="s">
        <v>106</v>
      </c>
      <c r="Y24" s="148"/>
      <c r="Z24" s="148"/>
      <c r="AA24" s="148"/>
      <c r="AB24" s="148"/>
      <c r="AC24" s="148"/>
      <c r="AD24" s="148"/>
      <c r="AE24" s="148"/>
      <c r="AF24" s="148"/>
      <c r="AG24" s="148" t="s">
        <v>107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5">
      <c r="A25" s="170">
        <v>14</v>
      </c>
      <c r="B25" s="171" t="s">
        <v>138</v>
      </c>
      <c r="C25" s="178" t="s">
        <v>139</v>
      </c>
      <c r="D25" s="172" t="s">
        <v>113</v>
      </c>
      <c r="E25" s="173">
        <v>7.8200000000000006E-3</v>
      </c>
      <c r="F25" s="174"/>
      <c r="G25" s="175">
        <f>ROUND(E25*F25,2)</f>
        <v>0</v>
      </c>
      <c r="H25" s="156"/>
      <c r="I25" s="155">
        <f>ROUND(E25*H25,2)</f>
        <v>0</v>
      </c>
      <c r="J25" s="156"/>
      <c r="K25" s="155">
        <f>ROUND(E25*J25,2)</f>
        <v>0</v>
      </c>
      <c r="L25" s="155">
        <v>21</v>
      </c>
      <c r="M25" s="155">
        <f>G25*(1+L25/100)</f>
        <v>0</v>
      </c>
      <c r="N25" s="155">
        <v>0</v>
      </c>
      <c r="O25" s="155">
        <f>ROUND(E25*N25,2)</f>
        <v>0</v>
      </c>
      <c r="P25" s="155">
        <v>0</v>
      </c>
      <c r="Q25" s="155">
        <f>ROUND(E25*P25,2)</f>
        <v>0</v>
      </c>
      <c r="R25" s="155"/>
      <c r="S25" s="155" t="s">
        <v>105</v>
      </c>
      <c r="T25" s="155" t="s">
        <v>105</v>
      </c>
      <c r="U25" s="155">
        <v>1.5229999999999999</v>
      </c>
      <c r="V25" s="155">
        <f>ROUND(E25*U25,2)</f>
        <v>0.01</v>
      </c>
      <c r="W25" s="155"/>
      <c r="X25" s="155" t="s">
        <v>114</v>
      </c>
      <c r="Y25" s="148"/>
      <c r="Z25" s="148"/>
      <c r="AA25" s="148"/>
      <c r="AB25" s="148"/>
      <c r="AC25" s="148"/>
      <c r="AD25" s="148"/>
      <c r="AE25" s="148"/>
      <c r="AF25" s="148"/>
      <c r="AG25" s="148" t="s">
        <v>115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x14ac:dyDescent="0.25">
      <c r="A26" s="158" t="s">
        <v>100</v>
      </c>
      <c r="B26" s="159" t="s">
        <v>62</v>
      </c>
      <c r="C26" s="177" t="s">
        <v>63</v>
      </c>
      <c r="D26" s="160"/>
      <c r="E26" s="161"/>
      <c r="F26" s="162"/>
      <c r="G26" s="163">
        <f>SUMIF(AG27:AG28,"&lt;&gt;NOR",G27:G28)</f>
        <v>0</v>
      </c>
      <c r="H26" s="157"/>
      <c r="I26" s="157">
        <f>SUM(I27:I28)</f>
        <v>0</v>
      </c>
      <c r="J26" s="157"/>
      <c r="K26" s="157">
        <f>SUM(K27:K28)</f>
        <v>0</v>
      </c>
      <c r="L26" s="157"/>
      <c r="M26" s="157">
        <f>SUM(M27:M28)</f>
        <v>0</v>
      </c>
      <c r="N26" s="157"/>
      <c r="O26" s="157">
        <f>SUM(O27:O28)</f>
        <v>0.01</v>
      </c>
      <c r="P26" s="157"/>
      <c r="Q26" s="157">
        <f>SUM(Q27:Q28)</f>
        <v>0</v>
      </c>
      <c r="R26" s="157"/>
      <c r="S26" s="157"/>
      <c r="T26" s="157"/>
      <c r="U26" s="157"/>
      <c r="V26" s="157">
        <f>SUM(V27:V28)</f>
        <v>4.4400000000000004</v>
      </c>
      <c r="W26" s="157"/>
      <c r="X26" s="157"/>
      <c r="AG26" t="s">
        <v>101</v>
      </c>
    </row>
    <row r="27" spans="1:60" outlineLevel="1" x14ac:dyDescent="0.25">
      <c r="A27" s="170">
        <v>15</v>
      </c>
      <c r="B27" s="171" t="s">
        <v>140</v>
      </c>
      <c r="C27" s="178" t="s">
        <v>141</v>
      </c>
      <c r="D27" s="172" t="s">
        <v>110</v>
      </c>
      <c r="E27" s="173">
        <v>2</v>
      </c>
      <c r="F27" s="174"/>
      <c r="G27" s="175">
        <f>ROUND(E27*F27,2)</f>
        <v>0</v>
      </c>
      <c r="H27" s="156"/>
      <c r="I27" s="155">
        <f>ROUND(E27*H27,2)</f>
        <v>0</v>
      </c>
      <c r="J27" s="156"/>
      <c r="K27" s="155">
        <f>ROUND(E27*J27,2)</f>
        <v>0</v>
      </c>
      <c r="L27" s="155">
        <v>21</v>
      </c>
      <c r="M27" s="155">
        <f>G27*(1+L27/100)</f>
        <v>0</v>
      </c>
      <c r="N27" s="155">
        <v>3.82E-3</v>
      </c>
      <c r="O27" s="155">
        <f>ROUND(E27*N27,2)</f>
        <v>0.01</v>
      </c>
      <c r="P27" s="155">
        <v>0</v>
      </c>
      <c r="Q27" s="155">
        <f>ROUND(E27*P27,2)</f>
        <v>0</v>
      </c>
      <c r="R27" s="155"/>
      <c r="S27" s="155" t="s">
        <v>105</v>
      </c>
      <c r="T27" s="155" t="s">
        <v>105</v>
      </c>
      <c r="U27" s="155">
        <v>2.2000000000000002</v>
      </c>
      <c r="V27" s="155">
        <f>ROUND(E27*U27,2)</f>
        <v>4.4000000000000004</v>
      </c>
      <c r="W27" s="155"/>
      <c r="X27" s="155" t="s">
        <v>106</v>
      </c>
      <c r="Y27" s="148"/>
      <c r="Z27" s="148"/>
      <c r="AA27" s="148"/>
      <c r="AB27" s="148"/>
      <c r="AC27" s="148"/>
      <c r="AD27" s="148"/>
      <c r="AE27" s="148"/>
      <c r="AF27" s="148"/>
      <c r="AG27" s="148" t="s">
        <v>107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5">
      <c r="A28" s="170">
        <v>16</v>
      </c>
      <c r="B28" s="171" t="s">
        <v>142</v>
      </c>
      <c r="C28" s="178" t="s">
        <v>143</v>
      </c>
      <c r="D28" s="172" t="s">
        <v>113</v>
      </c>
      <c r="E28" s="173">
        <v>7.6400000000000001E-3</v>
      </c>
      <c r="F28" s="174"/>
      <c r="G28" s="175">
        <f>ROUND(E28*F28,2)</f>
        <v>0</v>
      </c>
      <c r="H28" s="156"/>
      <c r="I28" s="155">
        <f>ROUND(E28*H28,2)</f>
        <v>0</v>
      </c>
      <c r="J28" s="156"/>
      <c r="K28" s="155">
        <f>ROUND(E28*J28,2)</f>
        <v>0</v>
      </c>
      <c r="L28" s="155">
        <v>21</v>
      </c>
      <c r="M28" s="155">
        <f>G28*(1+L28/100)</f>
        <v>0</v>
      </c>
      <c r="N28" s="155">
        <v>0</v>
      </c>
      <c r="O28" s="155">
        <f>ROUND(E28*N28,2)</f>
        <v>0</v>
      </c>
      <c r="P28" s="155">
        <v>0</v>
      </c>
      <c r="Q28" s="155">
        <f>ROUND(E28*P28,2)</f>
        <v>0</v>
      </c>
      <c r="R28" s="155"/>
      <c r="S28" s="155" t="s">
        <v>105</v>
      </c>
      <c r="T28" s="155" t="s">
        <v>105</v>
      </c>
      <c r="U28" s="155">
        <v>5.2060000000000004</v>
      </c>
      <c r="V28" s="155">
        <f>ROUND(E28*U28,2)</f>
        <v>0.04</v>
      </c>
      <c r="W28" s="155"/>
      <c r="X28" s="155" t="s">
        <v>114</v>
      </c>
      <c r="Y28" s="148"/>
      <c r="Z28" s="148"/>
      <c r="AA28" s="148"/>
      <c r="AB28" s="148"/>
      <c r="AC28" s="148"/>
      <c r="AD28" s="148"/>
      <c r="AE28" s="148"/>
      <c r="AF28" s="148"/>
      <c r="AG28" s="148" t="s">
        <v>115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x14ac:dyDescent="0.25">
      <c r="A29" s="158" t="s">
        <v>100</v>
      </c>
      <c r="B29" s="159" t="s">
        <v>64</v>
      </c>
      <c r="C29" s="177" t="s">
        <v>65</v>
      </c>
      <c r="D29" s="160"/>
      <c r="E29" s="161"/>
      <c r="F29" s="162"/>
      <c r="G29" s="163">
        <f>SUMIF(AG30:AG37,"&lt;&gt;NOR",G30:G37)</f>
        <v>0</v>
      </c>
      <c r="H29" s="157"/>
      <c r="I29" s="157">
        <f>SUM(I30:I37)</f>
        <v>0</v>
      </c>
      <c r="J29" s="157"/>
      <c r="K29" s="157">
        <f>SUM(K30:K37)</f>
        <v>0</v>
      </c>
      <c r="L29" s="157"/>
      <c r="M29" s="157">
        <f>SUM(M30:M37)</f>
        <v>0</v>
      </c>
      <c r="N29" s="157"/>
      <c r="O29" s="157">
        <f>SUM(O30:O37)</f>
        <v>2.19</v>
      </c>
      <c r="P29" s="157"/>
      <c r="Q29" s="157">
        <f>SUM(Q30:Q37)</f>
        <v>1.47</v>
      </c>
      <c r="R29" s="157"/>
      <c r="S29" s="157"/>
      <c r="T29" s="157"/>
      <c r="U29" s="157"/>
      <c r="V29" s="157">
        <f>SUM(V30:V37)</f>
        <v>70.419999999999987</v>
      </c>
      <c r="W29" s="157"/>
      <c r="X29" s="157"/>
      <c r="AG29" t="s">
        <v>101</v>
      </c>
    </row>
    <row r="30" spans="1:60" outlineLevel="1" x14ac:dyDescent="0.25">
      <c r="A30" s="170">
        <v>17</v>
      </c>
      <c r="B30" s="171" t="s">
        <v>144</v>
      </c>
      <c r="C30" s="178" t="s">
        <v>145</v>
      </c>
      <c r="D30" s="172" t="s">
        <v>104</v>
      </c>
      <c r="E30" s="173">
        <v>70</v>
      </c>
      <c r="F30" s="174"/>
      <c r="G30" s="175">
        <f t="shared" ref="G30:G37" si="7">ROUND(E30*F30,2)</f>
        <v>0</v>
      </c>
      <c r="H30" s="156"/>
      <c r="I30" s="155">
        <f t="shared" ref="I30:I37" si="8">ROUND(E30*H30,2)</f>
        <v>0</v>
      </c>
      <c r="J30" s="156"/>
      <c r="K30" s="155">
        <f t="shared" ref="K30:K37" si="9">ROUND(E30*J30,2)</f>
        <v>0</v>
      </c>
      <c r="L30" s="155">
        <v>21</v>
      </c>
      <c r="M30" s="155">
        <f t="shared" ref="M30:M37" si="10">G30*(1+L30/100)</f>
        <v>0</v>
      </c>
      <c r="N30" s="155">
        <v>0</v>
      </c>
      <c r="O30" s="155">
        <f t="shared" ref="O30:O37" si="11">ROUND(E30*N30,2)</f>
        <v>0</v>
      </c>
      <c r="P30" s="155">
        <v>1.4999999999999999E-2</v>
      </c>
      <c r="Q30" s="155">
        <f t="shared" ref="Q30:Q37" si="12">ROUND(E30*P30,2)</f>
        <v>1.05</v>
      </c>
      <c r="R30" s="155"/>
      <c r="S30" s="155" t="s">
        <v>105</v>
      </c>
      <c r="T30" s="155" t="s">
        <v>105</v>
      </c>
      <c r="U30" s="155">
        <v>0.09</v>
      </c>
      <c r="V30" s="155">
        <f t="shared" ref="V30:V37" si="13">ROUND(E30*U30,2)</f>
        <v>6.3</v>
      </c>
      <c r="W30" s="155"/>
      <c r="X30" s="155" t="s">
        <v>106</v>
      </c>
      <c r="Y30" s="148"/>
      <c r="Z30" s="148"/>
      <c r="AA30" s="148"/>
      <c r="AB30" s="148"/>
      <c r="AC30" s="148"/>
      <c r="AD30" s="148"/>
      <c r="AE30" s="148"/>
      <c r="AF30" s="148"/>
      <c r="AG30" s="148" t="s">
        <v>107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ht="20.399999999999999" outlineLevel="1" x14ac:dyDescent="0.25">
      <c r="A31" s="170">
        <v>18</v>
      </c>
      <c r="B31" s="171" t="s">
        <v>146</v>
      </c>
      <c r="C31" s="178" t="s">
        <v>147</v>
      </c>
      <c r="D31" s="172" t="s">
        <v>148</v>
      </c>
      <c r="E31" s="173">
        <v>70</v>
      </c>
      <c r="F31" s="174"/>
      <c r="G31" s="175">
        <f t="shared" si="7"/>
        <v>0</v>
      </c>
      <c r="H31" s="156"/>
      <c r="I31" s="155">
        <f t="shared" si="8"/>
        <v>0</v>
      </c>
      <c r="J31" s="156"/>
      <c r="K31" s="155">
        <f t="shared" si="9"/>
        <v>0</v>
      </c>
      <c r="L31" s="155">
        <v>21</v>
      </c>
      <c r="M31" s="155">
        <f t="shared" si="10"/>
        <v>0</v>
      </c>
      <c r="N31" s="155">
        <v>1.6000000000000001E-4</v>
      </c>
      <c r="O31" s="155">
        <f t="shared" si="11"/>
        <v>0.01</v>
      </c>
      <c r="P31" s="155">
        <v>6.0000000000000001E-3</v>
      </c>
      <c r="Q31" s="155">
        <f t="shared" si="12"/>
        <v>0.42</v>
      </c>
      <c r="R31" s="155"/>
      <c r="S31" s="155" t="s">
        <v>105</v>
      </c>
      <c r="T31" s="155" t="s">
        <v>105</v>
      </c>
      <c r="U31" s="155">
        <v>9.6000000000000002E-2</v>
      </c>
      <c r="V31" s="155">
        <f t="shared" si="13"/>
        <v>6.72</v>
      </c>
      <c r="W31" s="155"/>
      <c r="X31" s="155" t="s">
        <v>106</v>
      </c>
      <c r="Y31" s="148"/>
      <c r="Z31" s="148"/>
      <c r="AA31" s="148"/>
      <c r="AB31" s="148"/>
      <c r="AC31" s="148"/>
      <c r="AD31" s="148"/>
      <c r="AE31" s="148"/>
      <c r="AF31" s="148"/>
      <c r="AG31" s="148" t="s">
        <v>107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ht="20.399999999999999" outlineLevel="1" x14ac:dyDescent="0.25">
      <c r="A32" s="170">
        <v>19</v>
      </c>
      <c r="B32" s="171" t="s">
        <v>149</v>
      </c>
      <c r="C32" s="178" t="s">
        <v>150</v>
      </c>
      <c r="D32" s="172" t="s">
        <v>148</v>
      </c>
      <c r="E32" s="173">
        <v>70</v>
      </c>
      <c r="F32" s="174"/>
      <c r="G32" s="175">
        <f t="shared" si="7"/>
        <v>0</v>
      </c>
      <c r="H32" s="156"/>
      <c r="I32" s="155">
        <f t="shared" si="8"/>
        <v>0</v>
      </c>
      <c r="J32" s="156"/>
      <c r="K32" s="155">
        <f t="shared" si="9"/>
        <v>0</v>
      </c>
      <c r="L32" s="155">
        <v>21</v>
      </c>
      <c r="M32" s="155">
        <f t="shared" si="10"/>
        <v>0</v>
      </c>
      <c r="N32" s="155">
        <v>8.4899999999999993E-3</v>
      </c>
      <c r="O32" s="155">
        <f t="shared" si="11"/>
        <v>0.59</v>
      </c>
      <c r="P32" s="155">
        <v>0</v>
      </c>
      <c r="Q32" s="155">
        <f t="shared" si="12"/>
        <v>0</v>
      </c>
      <c r="R32" s="155"/>
      <c r="S32" s="155" t="s">
        <v>105</v>
      </c>
      <c r="T32" s="155" t="s">
        <v>105</v>
      </c>
      <c r="U32" s="155">
        <v>0.495</v>
      </c>
      <c r="V32" s="155">
        <f t="shared" si="13"/>
        <v>34.65</v>
      </c>
      <c r="W32" s="155"/>
      <c r="X32" s="155" t="s">
        <v>106</v>
      </c>
      <c r="Y32" s="148"/>
      <c r="Z32" s="148"/>
      <c r="AA32" s="148"/>
      <c r="AB32" s="148"/>
      <c r="AC32" s="148"/>
      <c r="AD32" s="148"/>
      <c r="AE32" s="148"/>
      <c r="AF32" s="148"/>
      <c r="AG32" s="148" t="s">
        <v>107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5">
      <c r="A33" s="170">
        <v>20</v>
      </c>
      <c r="B33" s="171" t="s">
        <v>151</v>
      </c>
      <c r="C33" s="178" t="s">
        <v>152</v>
      </c>
      <c r="D33" s="172" t="s">
        <v>153</v>
      </c>
      <c r="E33" s="173">
        <v>1</v>
      </c>
      <c r="F33" s="174"/>
      <c r="G33" s="175">
        <f t="shared" si="7"/>
        <v>0</v>
      </c>
      <c r="H33" s="156"/>
      <c r="I33" s="155">
        <f t="shared" si="8"/>
        <v>0</v>
      </c>
      <c r="J33" s="156"/>
      <c r="K33" s="155">
        <f t="shared" si="9"/>
        <v>0</v>
      </c>
      <c r="L33" s="155">
        <v>21</v>
      </c>
      <c r="M33" s="155">
        <f t="shared" si="10"/>
        <v>0</v>
      </c>
      <c r="N33" s="155">
        <v>0.55000000000000004</v>
      </c>
      <c r="O33" s="155">
        <f t="shared" si="11"/>
        <v>0.55000000000000004</v>
      </c>
      <c r="P33" s="155">
        <v>0</v>
      </c>
      <c r="Q33" s="155">
        <f t="shared" si="12"/>
        <v>0</v>
      </c>
      <c r="R33" s="155" t="s">
        <v>154</v>
      </c>
      <c r="S33" s="155" t="s">
        <v>105</v>
      </c>
      <c r="T33" s="155" t="s">
        <v>105</v>
      </c>
      <c r="U33" s="155">
        <v>0</v>
      </c>
      <c r="V33" s="155">
        <f t="shared" si="13"/>
        <v>0</v>
      </c>
      <c r="W33" s="155"/>
      <c r="X33" s="155" t="s">
        <v>155</v>
      </c>
      <c r="Y33" s="148"/>
      <c r="Z33" s="148"/>
      <c r="AA33" s="148"/>
      <c r="AB33" s="148"/>
      <c r="AC33" s="148"/>
      <c r="AD33" s="148"/>
      <c r="AE33" s="148"/>
      <c r="AF33" s="148"/>
      <c r="AG33" s="148" t="s">
        <v>156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ht="20.399999999999999" outlineLevel="1" x14ac:dyDescent="0.25">
      <c r="A34" s="170">
        <v>21</v>
      </c>
      <c r="B34" s="171" t="s">
        <v>157</v>
      </c>
      <c r="C34" s="178" t="s">
        <v>158</v>
      </c>
      <c r="D34" s="172" t="s">
        <v>104</v>
      </c>
      <c r="E34" s="173">
        <v>70</v>
      </c>
      <c r="F34" s="174"/>
      <c r="G34" s="175">
        <f t="shared" si="7"/>
        <v>0</v>
      </c>
      <c r="H34" s="156"/>
      <c r="I34" s="155">
        <f t="shared" si="8"/>
        <v>0</v>
      </c>
      <c r="J34" s="156"/>
      <c r="K34" s="155">
        <f t="shared" si="9"/>
        <v>0</v>
      </c>
      <c r="L34" s="155">
        <v>21</v>
      </c>
      <c r="M34" s="155">
        <f t="shared" si="10"/>
        <v>0</v>
      </c>
      <c r="N34" s="155">
        <v>1.452E-2</v>
      </c>
      <c r="O34" s="155">
        <f t="shared" si="11"/>
        <v>1.02</v>
      </c>
      <c r="P34" s="155">
        <v>0</v>
      </c>
      <c r="Q34" s="155">
        <f t="shared" si="12"/>
        <v>0</v>
      </c>
      <c r="R34" s="155"/>
      <c r="S34" s="155" t="s">
        <v>105</v>
      </c>
      <c r="T34" s="155" t="s">
        <v>105</v>
      </c>
      <c r="U34" s="155">
        <v>0.27</v>
      </c>
      <c r="V34" s="155">
        <f t="shared" si="13"/>
        <v>18.899999999999999</v>
      </c>
      <c r="W34" s="155"/>
      <c r="X34" s="155" t="s">
        <v>106</v>
      </c>
      <c r="Y34" s="148"/>
      <c r="Z34" s="148"/>
      <c r="AA34" s="148"/>
      <c r="AB34" s="148"/>
      <c r="AC34" s="148"/>
      <c r="AD34" s="148"/>
      <c r="AE34" s="148"/>
      <c r="AF34" s="148"/>
      <c r="AG34" s="148" t="s">
        <v>107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1" x14ac:dyDescent="0.25">
      <c r="A35" s="170">
        <v>22</v>
      </c>
      <c r="B35" s="171" t="s">
        <v>159</v>
      </c>
      <c r="C35" s="178" t="s">
        <v>160</v>
      </c>
      <c r="D35" s="172" t="s">
        <v>153</v>
      </c>
      <c r="E35" s="173">
        <v>1</v>
      </c>
      <c r="F35" s="174"/>
      <c r="G35" s="175">
        <f t="shared" si="7"/>
        <v>0</v>
      </c>
      <c r="H35" s="156"/>
      <c r="I35" s="155">
        <f t="shared" si="8"/>
        <v>0</v>
      </c>
      <c r="J35" s="156"/>
      <c r="K35" s="155">
        <f t="shared" si="9"/>
        <v>0</v>
      </c>
      <c r="L35" s="155">
        <v>21</v>
      </c>
      <c r="M35" s="155">
        <f t="shared" si="10"/>
        <v>0</v>
      </c>
      <c r="N35" s="155">
        <v>2.3570000000000001E-2</v>
      </c>
      <c r="O35" s="155">
        <f t="shared" si="11"/>
        <v>0.02</v>
      </c>
      <c r="P35" s="155">
        <v>0</v>
      </c>
      <c r="Q35" s="155">
        <f t="shared" si="12"/>
        <v>0</v>
      </c>
      <c r="R35" s="155"/>
      <c r="S35" s="155" t="s">
        <v>105</v>
      </c>
      <c r="T35" s="155" t="s">
        <v>105</v>
      </c>
      <c r="U35" s="155">
        <v>0</v>
      </c>
      <c r="V35" s="155">
        <f t="shared" si="13"/>
        <v>0</v>
      </c>
      <c r="W35" s="155"/>
      <c r="X35" s="155" t="s">
        <v>106</v>
      </c>
      <c r="Y35" s="148"/>
      <c r="Z35" s="148"/>
      <c r="AA35" s="148"/>
      <c r="AB35" s="148"/>
      <c r="AC35" s="148"/>
      <c r="AD35" s="148"/>
      <c r="AE35" s="148"/>
      <c r="AF35" s="148"/>
      <c r="AG35" s="148" t="s">
        <v>107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1" x14ac:dyDescent="0.25">
      <c r="A36" s="170">
        <v>23</v>
      </c>
      <c r="B36" s="171" t="s">
        <v>161</v>
      </c>
      <c r="C36" s="178" t="s">
        <v>162</v>
      </c>
      <c r="D36" s="172" t="s">
        <v>104</v>
      </c>
      <c r="E36" s="173">
        <v>30</v>
      </c>
      <c r="F36" s="174"/>
      <c r="G36" s="175">
        <f t="shared" si="7"/>
        <v>0</v>
      </c>
      <c r="H36" s="156"/>
      <c r="I36" s="155">
        <f t="shared" si="8"/>
        <v>0</v>
      </c>
      <c r="J36" s="156"/>
      <c r="K36" s="155">
        <f t="shared" si="9"/>
        <v>0</v>
      </c>
      <c r="L36" s="155">
        <v>21</v>
      </c>
      <c r="M36" s="155">
        <f t="shared" si="10"/>
        <v>0</v>
      </c>
      <c r="N36" s="155">
        <v>6.0000000000000002E-5</v>
      </c>
      <c r="O36" s="155">
        <f t="shared" si="11"/>
        <v>0</v>
      </c>
      <c r="P36" s="155">
        <v>0</v>
      </c>
      <c r="Q36" s="155">
        <f t="shared" si="12"/>
        <v>0</v>
      </c>
      <c r="R36" s="155"/>
      <c r="S36" s="155" t="s">
        <v>105</v>
      </c>
      <c r="T36" s="155" t="s">
        <v>105</v>
      </c>
      <c r="U36" s="155">
        <v>0</v>
      </c>
      <c r="V36" s="155">
        <f t="shared" si="13"/>
        <v>0</v>
      </c>
      <c r="W36" s="155"/>
      <c r="X36" s="155" t="s">
        <v>106</v>
      </c>
      <c r="Y36" s="148"/>
      <c r="Z36" s="148"/>
      <c r="AA36" s="148"/>
      <c r="AB36" s="148"/>
      <c r="AC36" s="148"/>
      <c r="AD36" s="148"/>
      <c r="AE36" s="148"/>
      <c r="AF36" s="148"/>
      <c r="AG36" s="148" t="s">
        <v>107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5">
      <c r="A37" s="170">
        <v>24</v>
      </c>
      <c r="B37" s="171" t="s">
        <v>163</v>
      </c>
      <c r="C37" s="178" t="s">
        <v>164</v>
      </c>
      <c r="D37" s="172" t="s">
        <v>113</v>
      </c>
      <c r="E37" s="173">
        <v>2.1972700000000001</v>
      </c>
      <c r="F37" s="174"/>
      <c r="G37" s="175">
        <f t="shared" si="7"/>
        <v>0</v>
      </c>
      <c r="H37" s="156"/>
      <c r="I37" s="155">
        <f t="shared" si="8"/>
        <v>0</v>
      </c>
      <c r="J37" s="156"/>
      <c r="K37" s="155">
        <f t="shared" si="9"/>
        <v>0</v>
      </c>
      <c r="L37" s="155">
        <v>21</v>
      </c>
      <c r="M37" s="155">
        <f t="shared" si="10"/>
        <v>0</v>
      </c>
      <c r="N37" s="155">
        <v>0</v>
      </c>
      <c r="O37" s="155">
        <f t="shared" si="11"/>
        <v>0</v>
      </c>
      <c r="P37" s="155">
        <v>0</v>
      </c>
      <c r="Q37" s="155">
        <f t="shared" si="12"/>
        <v>0</v>
      </c>
      <c r="R37" s="155"/>
      <c r="S37" s="155" t="s">
        <v>105</v>
      </c>
      <c r="T37" s="155" t="s">
        <v>105</v>
      </c>
      <c r="U37" s="155">
        <v>1.7509999999999999</v>
      </c>
      <c r="V37" s="155">
        <f t="shared" si="13"/>
        <v>3.85</v>
      </c>
      <c r="W37" s="155"/>
      <c r="X37" s="155" t="s">
        <v>114</v>
      </c>
      <c r="Y37" s="148"/>
      <c r="Z37" s="148"/>
      <c r="AA37" s="148"/>
      <c r="AB37" s="148"/>
      <c r="AC37" s="148"/>
      <c r="AD37" s="148"/>
      <c r="AE37" s="148"/>
      <c r="AF37" s="148"/>
      <c r="AG37" s="148" t="s">
        <v>115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x14ac:dyDescent="0.25">
      <c r="A38" s="158" t="s">
        <v>100</v>
      </c>
      <c r="B38" s="159" t="s">
        <v>66</v>
      </c>
      <c r="C38" s="177" t="s">
        <v>67</v>
      </c>
      <c r="D38" s="160"/>
      <c r="E38" s="161"/>
      <c r="F38" s="162"/>
      <c r="G38" s="163">
        <f>SUMIF(AG39:AG39,"&lt;&gt;NOR",G39:G39)</f>
        <v>0</v>
      </c>
      <c r="H38" s="157"/>
      <c r="I38" s="157">
        <f>SUM(I39:I39)</f>
        <v>0</v>
      </c>
      <c r="J38" s="157"/>
      <c r="K38" s="157">
        <f>SUM(K39:K39)</f>
        <v>0</v>
      </c>
      <c r="L38" s="157"/>
      <c r="M38" s="157">
        <f>SUM(M39:M39)</f>
        <v>0</v>
      </c>
      <c r="N38" s="157"/>
      <c r="O38" s="157">
        <f>SUM(O39:O39)</f>
        <v>0.63</v>
      </c>
      <c r="P38" s="157"/>
      <c r="Q38" s="157">
        <f>SUM(Q39:Q39)</f>
        <v>0</v>
      </c>
      <c r="R38" s="157"/>
      <c r="S38" s="157"/>
      <c r="T38" s="157"/>
      <c r="U38" s="157"/>
      <c r="V38" s="157">
        <f>SUM(V39:V39)</f>
        <v>228.75</v>
      </c>
      <c r="W38" s="157"/>
      <c r="X38" s="157"/>
      <c r="AG38" t="s">
        <v>101</v>
      </c>
    </row>
    <row r="39" spans="1:60" outlineLevel="1" x14ac:dyDescent="0.25">
      <c r="A39" s="170">
        <v>25</v>
      </c>
      <c r="B39" s="171" t="s">
        <v>165</v>
      </c>
      <c r="C39" s="178" t="s">
        <v>166</v>
      </c>
      <c r="D39" s="172" t="s">
        <v>104</v>
      </c>
      <c r="E39" s="173">
        <v>473.6</v>
      </c>
      <c r="F39" s="174"/>
      <c r="G39" s="175">
        <f>ROUND(E39*F39,2)</f>
        <v>0</v>
      </c>
      <c r="H39" s="156"/>
      <c r="I39" s="155">
        <f>ROUND(E39*H39,2)</f>
        <v>0</v>
      </c>
      <c r="J39" s="156"/>
      <c r="K39" s="155">
        <f>ROUND(E39*J39,2)</f>
        <v>0</v>
      </c>
      <c r="L39" s="155">
        <v>21</v>
      </c>
      <c r="M39" s="155">
        <f>G39*(1+L39/100)</f>
        <v>0</v>
      </c>
      <c r="N39" s="155">
        <v>1.34E-3</v>
      </c>
      <c r="O39" s="155">
        <f>ROUND(E39*N39,2)</f>
        <v>0.63</v>
      </c>
      <c r="P39" s="155">
        <v>0</v>
      </c>
      <c r="Q39" s="155">
        <f>ROUND(E39*P39,2)</f>
        <v>0</v>
      </c>
      <c r="R39" s="155"/>
      <c r="S39" s="155" t="s">
        <v>105</v>
      </c>
      <c r="T39" s="155" t="s">
        <v>105</v>
      </c>
      <c r="U39" s="155">
        <v>0.48299999999999998</v>
      </c>
      <c r="V39" s="155">
        <f>ROUND(E39*U39,2)</f>
        <v>228.75</v>
      </c>
      <c r="W39" s="155"/>
      <c r="X39" s="155" t="s">
        <v>106</v>
      </c>
      <c r="Y39" s="148"/>
      <c r="Z39" s="148"/>
      <c r="AA39" s="148"/>
      <c r="AB39" s="148"/>
      <c r="AC39" s="148"/>
      <c r="AD39" s="148"/>
      <c r="AE39" s="148"/>
      <c r="AF39" s="148"/>
      <c r="AG39" s="148" t="s">
        <v>107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x14ac:dyDescent="0.25">
      <c r="A40" s="158" t="s">
        <v>100</v>
      </c>
      <c r="B40" s="159" t="s">
        <v>68</v>
      </c>
      <c r="C40" s="177" t="s">
        <v>69</v>
      </c>
      <c r="D40" s="160"/>
      <c r="E40" s="161"/>
      <c r="F40" s="162"/>
      <c r="G40" s="163">
        <f>SUMIF(AG41:AG42,"&lt;&gt;NOR",G41:G42)</f>
        <v>0</v>
      </c>
      <c r="H40" s="157"/>
      <c r="I40" s="157">
        <f>SUM(I41:I42)</f>
        <v>0</v>
      </c>
      <c r="J40" s="157"/>
      <c r="K40" s="157">
        <f>SUM(K41:K42)</f>
        <v>0</v>
      </c>
      <c r="L40" s="157"/>
      <c r="M40" s="157">
        <f>SUM(M41:M42)</f>
        <v>0</v>
      </c>
      <c r="N40" s="157"/>
      <c r="O40" s="157">
        <f>SUM(O41:O42)</f>
        <v>0</v>
      </c>
      <c r="P40" s="157"/>
      <c r="Q40" s="157">
        <f>SUM(Q41:Q42)</f>
        <v>0</v>
      </c>
      <c r="R40" s="157"/>
      <c r="S40" s="157"/>
      <c r="T40" s="157"/>
      <c r="U40" s="157"/>
      <c r="V40" s="157">
        <f>SUM(V41:V42)</f>
        <v>10</v>
      </c>
      <c r="W40" s="157"/>
      <c r="X40" s="157"/>
      <c r="AG40" t="s">
        <v>101</v>
      </c>
    </row>
    <row r="41" spans="1:60" outlineLevel="1" x14ac:dyDescent="0.25">
      <c r="A41" s="170">
        <v>26</v>
      </c>
      <c r="B41" s="171" t="s">
        <v>167</v>
      </c>
      <c r="C41" s="178" t="s">
        <v>168</v>
      </c>
      <c r="D41" s="172" t="s">
        <v>169</v>
      </c>
      <c r="E41" s="173">
        <v>1</v>
      </c>
      <c r="F41" s="174"/>
      <c r="G41" s="175">
        <f>ROUND(E41*F41,2)</f>
        <v>0</v>
      </c>
      <c r="H41" s="156"/>
      <c r="I41" s="155">
        <f>ROUND(E41*H41,2)</f>
        <v>0</v>
      </c>
      <c r="J41" s="156"/>
      <c r="K41" s="155">
        <f>ROUND(E41*J41,2)</f>
        <v>0</v>
      </c>
      <c r="L41" s="155">
        <v>21</v>
      </c>
      <c r="M41" s="155">
        <f>G41*(1+L41/100)</f>
        <v>0</v>
      </c>
      <c r="N41" s="155">
        <v>0</v>
      </c>
      <c r="O41" s="155">
        <f>ROUND(E41*N41,2)</f>
        <v>0</v>
      </c>
      <c r="P41" s="155">
        <v>0</v>
      </c>
      <c r="Q41" s="155">
        <f>ROUND(E41*P41,2)</f>
        <v>0</v>
      </c>
      <c r="R41" s="155"/>
      <c r="S41" s="155" t="s">
        <v>122</v>
      </c>
      <c r="T41" s="155" t="s">
        <v>123</v>
      </c>
      <c r="U41" s="155">
        <v>10</v>
      </c>
      <c r="V41" s="155">
        <f>ROUND(E41*U41,2)</f>
        <v>10</v>
      </c>
      <c r="W41" s="155"/>
      <c r="X41" s="155" t="s">
        <v>106</v>
      </c>
      <c r="Y41" s="148"/>
      <c r="Z41" s="148"/>
      <c r="AA41" s="148"/>
      <c r="AB41" s="148"/>
      <c r="AC41" s="148"/>
      <c r="AD41" s="148"/>
      <c r="AE41" s="148"/>
      <c r="AF41" s="148"/>
      <c r="AG41" s="148" t="s">
        <v>107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ht="20.399999999999999" outlineLevel="1" x14ac:dyDescent="0.25">
      <c r="A42" s="170">
        <v>27</v>
      </c>
      <c r="B42" s="171" t="s">
        <v>170</v>
      </c>
      <c r="C42" s="178" t="s">
        <v>171</v>
      </c>
      <c r="D42" s="172" t="s">
        <v>169</v>
      </c>
      <c r="E42" s="173">
        <v>1</v>
      </c>
      <c r="F42" s="174"/>
      <c r="G42" s="175">
        <f>ROUND(E42*F42,2)</f>
        <v>0</v>
      </c>
      <c r="H42" s="156"/>
      <c r="I42" s="155">
        <f>ROUND(E42*H42,2)</f>
        <v>0</v>
      </c>
      <c r="J42" s="156"/>
      <c r="K42" s="155">
        <f>ROUND(E42*J42,2)</f>
        <v>0</v>
      </c>
      <c r="L42" s="155">
        <v>21</v>
      </c>
      <c r="M42" s="155">
        <f>G42*(1+L42/100)</f>
        <v>0</v>
      </c>
      <c r="N42" s="155">
        <v>0</v>
      </c>
      <c r="O42" s="155">
        <f>ROUND(E42*N42,2)</f>
        <v>0</v>
      </c>
      <c r="P42" s="155">
        <v>0</v>
      </c>
      <c r="Q42" s="155">
        <f>ROUND(E42*P42,2)</f>
        <v>0</v>
      </c>
      <c r="R42" s="155"/>
      <c r="S42" s="155" t="s">
        <v>122</v>
      </c>
      <c r="T42" s="155" t="s">
        <v>123</v>
      </c>
      <c r="U42" s="155">
        <v>0</v>
      </c>
      <c r="V42" s="155">
        <f>ROUND(E42*U42,2)</f>
        <v>0</v>
      </c>
      <c r="W42" s="155"/>
      <c r="X42" s="155" t="s">
        <v>155</v>
      </c>
      <c r="Y42" s="148"/>
      <c r="Z42" s="148"/>
      <c r="AA42" s="148"/>
      <c r="AB42" s="148"/>
      <c r="AC42" s="148"/>
      <c r="AD42" s="148"/>
      <c r="AE42" s="148"/>
      <c r="AF42" s="148"/>
      <c r="AG42" s="148" t="s">
        <v>156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x14ac:dyDescent="0.25">
      <c r="A43" s="158" t="s">
        <v>100</v>
      </c>
      <c r="B43" s="159" t="s">
        <v>70</v>
      </c>
      <c r="C43" s="177" t="s">
        <v>71</v>
      </c>
      <c r="D43" s="160"/>
      <c r="E43" s="161"/>
      <c r="F43" s="162"/>
      <c r="G43" s="163">
        <f>SUMIF(AG44:AG51,"&lt;&gt;NOR",G44:G51)</f>
        <v>0</v>
      </c>
      <c r="H43" s="157"/>
      <c r="I43" s="157">
        <f>SUM(I44:I51)</f>
        <v>0</v>
      </c>
      <c r="J43" s="157"/>
      <c r="K43" s="157">
        <f>SUM(K44:K51)</f>
        <v>0</v>
      </c>
      <c r="L43" s="157"/>
      <c r="M43" s="157">
        <f>SUM(M44:M51)</f>
        <v>0</v>
      </c>
      <c r="N43" s="157"/>
      <c r="O43" s="157">
        <f>SUM(O44:O51)</f>
        <v>0</v>
      </c>
      <c r="P43" s="157"/>
      <c r="Q43" s="157">
        <f>SUM(Q44:Q51)</f>
        <v>0</v>
      </c>
      <c r="R43" s="157"/>
      <c r="S43" s="157"/>
      <c r="T43" s="157"/>
      <c r="U43" s="157"/>
      <c r="V43" s="157">
        <f>SUM(V44:V51)</f>
        <v>7.3999999999999995</v>
      </c>
      <c r="W43" s="157"/>
      <c r="X43" s="157"/>
      <c r="AG43" t="s">
        <v>101</v>
      </c>
    </row>
    <row r="44" spans="1:60" outlineLevel="1" x14ac:dyDescent="0.25">
      <c r="A44" s="170">
        <v>28</v>
      </c>
      <c r="B44" s="171" t="s">
        <v>172</v>
      </c>
      <c r="C44" s="178" t="s">
        <v>173</v>
      </c>
      <c r="D44" s="172" t="s">
        <v>113</v>
      </c>
      <c r="E44" s="173">
        <v>4.0760199999999998</v>
      </c>
      <c r="F44" s="174"/>
      <c r="G44" s="175">
        <f t="shared" ref="G44:G51" si="14">ROUND(E44*F44,2)</f>
        <v>0</v>
      </c>
      <c r="H44" s="156"/>
      <c r="I44" s="155">
        <f t="shared" ref="I44:I51" si="15">ROUND(E44*H44,2)</f>
        <v>0</v>
      </c>
      <c r="J44" s="156"/>
      <c r="K44" s="155">
        <f t="shared" ref="K44:K51" si="16">ROUND(E44*J44,2)</f>
        <v>0</v>
      </c>
      <c r="L44" s="155">
        <v>21</v>
      </c>
      <c r="M44" s="155">
        <f t="shared" ref="M44:M51" si="17">G44*(1+L44/100)</f>
        <v>0</v>
      </c>
      <c r="N44" s="155">
        <v>0</v>
      </c>
      <c r="O44" s="155">
        <f t="shared" ref="O44:O51" si="18">ROUND(E44*N44,2)</f>
        <v>0</v>
      </c>
      <c r="P44" s="155">
        <v>0</v>
      </c>
      <c r="Q44" s="155">
        <f t="shared" ref="Q44:Q51" si="19">ROUND(E44*P44,2)</f>
        <v>0</v>
      </c>
      <c r="R44" s="155"/>
      <c r="S44" s="155" t="s">
        <v>105</v>
      </c>
      <c r="T44" s="155" t="s">
        <v>105</v>
      </c>
      <c r="U44" s="155">
        <v>0.94199999999999995</v>
      </c>
      <c r="V44" s="155">
        <f t="shared" ref="V44:V51" si="20">ROUND(E44*U44,2)</f>
        <v>3.84</v>
      </c>
      <c r="W44" s="155"/>
      <c r="X44" s="155" t="s">
        <v>174</v>
      </c>
      <c r="Y44" s="148"/>
      <c r="Z44" s="148"/>
      <c r="AA44" s="148"/>
      <c r="AB44" s="148"/>
      <c r="AC44" s="148"/>
      <c r="AD44" s="148"/>
      <c r="AE44" s="148"/>
      <c r="AF44" s="148"/>
      <c r="AG44" s="148" t="s">
        <v>175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1" x14ac:dyDescent="0.25">
      <c r="A45" s="170">
        <v>29</v>
      </c>
      <c r="B45" s="171" t="s">
        <v>176</v>
      </c>
      <c r="C45" s="178" t="s">
        <v>177</v>
      </c>
      <c r="D45" s="172" t="s">
        <v>113</v>
      </c>
      <c r="E45" s="173">
        <v>4.0760199999999998</v>
      </c>
      <c r="F45" s="174"/>
      <c r="G45" s="175">
        <f t="shared" si="14"/>
        <v>0</v>
      </c>
      <c r="H45" s="156"/>
      <c r="I45" s="155">
        <f t="shared" si="15"/>
        <v>0</v>
      </c>
      <c r="J45" s="156"/>
      <c r="K45" s="155">
        <f t="shared" si="16"/>
        <v>0</v>
      </c>
      <c r="L45" s="155">
        <v>21</v>
      </c>
      <c r="M45" s="155">
        <f t="shared" si="17"/>
        <v>0</v>
      </c>
      <c r="N45" s="155">
        <v>0</v>
      </c>
      <c r="O45" s="155">
        <f t="shared" si="18"/>
        <v>0</v>
      </c>
      <c r="P45" s="155">
        <v>0</v>
      </c>
      <c r="Q45" s="155">
        <f t="shared" si="19"/>
        <v>0</v>
      </c>
      <c r="R45" s="155"/>
      <c r="S45" s="155" t="s">
        <v>105</v>
      </c>
      <c r="T45" s="155" t="s">
        <v>105</v>
      </c>
      <c r="U45" s="155">
        <v>0.105</v>
      </c>
      <c r="V45" s="155">
        <f t="shared" si="20"/>
        <v>0.43</v>
      </c>
      <c r="W45" s="155"/>
      <c r="X45" s="155" t="s">
        <v>174</v>
      </c>
      <c r="Y45" s="148"/>
      <c r="Z45" s="148"/>
      <c r="AA45" s="148"/>
      <c r="AB45" s="148"/>
      <c r="AC45" s="148"/>
      <c r="AD45" s="148"/>
      <c r="AE45" s="148"/>
      <c r="AF45" s="148"/>
      <c r="AG45" s="148" t="s">
        <v>175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5">
      <c r="A46" s="170">
        <v>30</v>
      </c>
      <c r="B46" s="171" t="s">
        <v>178</v>
      </c>
      <c r="C46" s="178" t="s">
        <v>179</v>
      </c>
      <c r="D46" s="172" t="s">
        <v>113</v>
      </c>
      <c r="E46" s="173">
        <v>4.0760199999999998</v>
      </c>
      <c r="F46" s="174"/>
      <c r="G46" s="175">
        <f t="shared" si="14"/>
        <v>0</v>
      </c>
      <c r="H46" s="156"/>
      <c r="I46" s="155">
        <f t="shared" si="15"/>
        <v>0</v>
      </c>
      <c r="J46" s="156"/>
      <c r="K46" s="155">
        <f t="shared" si="16"/>
        <v>0</v>
      </c>
      <c r="L46" s="155">
        <v>21</v>
      </c>
      <c r="M46" s="155">
        <f t="shared" si="17"/>
        <v>0</v>
      </c>
      <c r="N46" s="155">
        <v>0</v>
      </c>
      <c r="O46" s="155">
        <f t="shared" si="18"/>
        <v>0</v>
      </c>
      <c r="P46" s="155">
        <v>0</v>
      </c>
      <c r="Q46" s="155">
        <f t="shared" si="19"/>
        <v>0</v>
      </c>
      <c r="R46" s="155"/>
      <c r="S46" s="155" t="s">
        <v>105</v>
      </c>
      <c r="T46" s="155" t="s">
        <v>105</v>
      </c>
      <c r="U46" s="155">
        <v>0.27700000000000002</v>
      </c>
      <c r="V46" s="155">
        <f t="shared" si="20"/>
        <v>1.1299999999999999</v>
      </c>
      <c r="W46" s="155"/>
      <c r="X46" s="155" t="s">
        <v>174</v>
      </c>
      <c r="Y46" s="148"/>
      <c r="Z46" s="148"/>
      <c r="AA46" s="148"/>
      <c r="AB46" s="148"/>
      <c r="AC46" s="148"/>
      <c r="AD46" s="148"/>
      <c r="AE46" s="148"/>
      <c r="AF46" s="148"/>
      <c r="AG46" s="148" t="s">
        <v>175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 x14ac:dyDescent="0.25">
      <c r="A47" s="170">
        <v>31</v>
      </c>
      <c r="B47" s="171" t="s">
        <v>180</v>
      </c>
      <c r="C47" s="178" t="s">
        <v>181</v>
      </c>
      <c r="D47" s="172" t="s">
        <v>113</v>
      </c>
      <c r="E47" s="173">
        <v>4.0760199999999998</v>
      </c>
      <c r="F47" s="174"/>
      <c r="G47" s="175">
        <f t="shared" si="14"/>
        <v>0</v>
      </c>
      <c r="H47" s="156"/>
      <c r="I47" s="155">
        <f t="shared" si="15"/>
        <v>0</v>
      </c>
      <c r="J47" s="156"/>
      <c r="K47" s="155">
        <f t="shared" si="16"/>
        <v>0</v>
      </c>
      <c r="L47" s="155">
        <v>21</v>
      </c>
      <c r="M47" s="155">
        <f t="shared" si="17"/>
        <v>0</v>
      </c>
      <c r="N47" s="155">
        <v>0</v>
      </c>
      <c r="O47" s="155">
        <f t="shared" si="18"/>
        <v>0</v>
      </c>
      <c r="P47" s="155">
        <v>0</v>
      </c>
      <c r="Q47" s="155">
        <f t="shared" si="19"/>
        <v>0</v>
      </c>
      <c r="R47" s="155"/>
      <c r="S47" s="155" t="s">
        <v>105</v>
      </c>
      <c r="T47" s="155" t="s">
        <v>105</v>
      </c>
      <c r="U47" s="155">
        <v>0.49</v>
      </c>
      <c r="V47" s="155">
        <f t="shared" si="20"/>
        <v>2</v>
      </c>
      <c r="W47" s="155"/>
      <c r="X47" s="155" t="s">
        <v>174</v>
      </c>
      <c r="Y47" s="148"/>
      <c r="Z47" s="148"/>
      <c r="AA47" s="148"/>
      <c r="AB47" s="148"/>
      <c r="AC47" s="148"/>
      <c r="AD47" s="148"/>
      <c r="AE47" s="148"/>
      <c r="AF47" s="148"/>
      <c r="AG47" s="148" t="s">
        <v>175</v>
      </c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1" x14ac:dyDescent="0.25">
      <c r="A48" s="170">
        <v>32</v>
      </c>
      <c r="B48" s="171" t="s">
        <v>182</v>
      </c>
      <c r="C48" s="178" t="s">
        <v>183</v>
      </c>
      <c r="D48" s="172" t="s">
        <v>113</v>
      </c>
      <c r="E48" s="173">
        <v>20.350000000000001</v>
      </c>
      <c r="F48" s="174"/>
      <c r="G48" s="175">
        <f t="shared" si="14"/>
        <v>0</v>
      </c>
      <c r="H48" s="156"/>
      <c r="I48" s="155">
        <f t="shared" si="15"/>
        <v>0</v>
      </c>
      <c r="J48" s="156"/>
      <c r="K48" s="155">
        <f t="shared" si="16"/>
        <v>0</v>
      </c>
      <c r="L48" s="155">
        <v>21</v>
      </c>
      <c r="M48" s="155">
        <f t="shared" si="17"/>
        <v>0</v>
      </c>
      <c r="N48" s="155">
        <v>0</v>
      </c>
      <c r="O48" s="155">
        <f t="shared" si="18"/>
        <v>0</v>
      </c>
      <c r="P48" s="155">
        <v>0</v>
      </c>
      <c r="Q48" s="155">
        <f t="shared" si="19"/>
        <v>0</v>
      </c>
      <c r="R48" s="155"/>
      <c r="S48" s="155" t="s">
        <v>105</v>
      </c>
      <c r="T48" s="155" t="s">
        <v>105</v>
      </c>
      <c r="U48" s="155">
        <v>0</v>
      </c>
      <c r="V48" s="155">
        <f t="shared" si="20"/>
        <v>0</v>
      </c>
      <c r="W48" s="155"/>
      <c r="X48" s="155" t="s">
        <v>106</v>
      </c>
      <c r="Y48" s="148"/>
      <c r="Z48" s="148"/>
      <c r="AA48" s="148"/>
      <c r="AB48" s="148"/>
      <c r="AC48" s="148"/>
      <c r="AD48" s="148"/>
      <c r="AE48" s="148"/>
      <c r="AF48" s="148"/>
      <c r="AG48" s="148" t="s">
        <v>107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5">
      <c r="A49" s="170">
        <v>33</v>
      </c>
      <c r="B49" s="171" t="s">
        <v>184</v>
      </c>
      <c r="C49" s="178" t="s">
        <v>185</v>
      </c>
      <c r="D49" s="172" t="s">
        <v>113</v>
      </c>
      <c r="E49" s="173">
        <v>1.88</v>
      </c>
      <c r="F49" s="174"/>
      <c r="G49" s="175">
        <f t="shared" si="14"/>
        <v>0</v>
      </c>
      <c r="H49" s="156"/>
      <c r="I49" s="155">
        <f t="shared" si="15"/>
        <v>0</v>
      </c>
      <c r="J49" s="156"/>
      <c r="K49" s="155">
        <f t="shared" si="16"/>
        <v>0</v>
      </c>
      <c r="L49" s="155">
        <v>21</v>
      </c>
      <c r="M49" s="155">
        <f t="shared" si="17"/>
        <v>0</v>
      </c>
      <c r="N49" s="155">
        <v>0</v>
      </c>
      <c r="O49" s="155">
        <f t="shared" si="18"/>
        <v>0</v>
      </c>
      <c r="P49" s="155">
        <v>0</v>
      </c>
      <c r="Q49" s="155">
        <f t="shared" si="19"/>
        <v>0</v>
      </c>
      <c r="R49" s="155"/>
      <c r="S49" s="155" t="s">
        <v>105</v>
      </c>
      <c r="T49" s="155" t="s">
        <v>105</v>
      </c>
      <c r="U49" s="155">
        <v>0</v>
      </c>
      <c r="V49" s="155">
        <f t="shared" si="20"/>
        <v>0</v>
      </c>
      <c r="W49" s="155"/>
      <c r="X49" s="155" t="s">
        <v>106</v>
      </c>
      <c r="Y49" s="148"/>
      <c r="Z49" s="148"/>
      <c r="AA49" s="148"/>
      <c r="AB49" s="148"/>
      <c r="AC49" s="148"/>
      <c r="AD49" s="148"/>
      <c r="AE49" s="148"/>
      <c r="AF49" s="148"/>
      <c r="AG49" s="148" t="s">
        <v>107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5">
      <c r="A50" s="170">
        <v>34</v>
      </c>
      <c r="B50" s="171" t="s">
        <v>186</v>
      </c>
      <c r="C50" s="178" t="s">
        <v>187</v>
      </c>
      <c r="D50" s="172" t="s">
        <v>113</v>
      </c>
      <c r="E50" s="173">
        <v>0.68</v>
      </c>
      <c r="F50" s="174"/>
      <c r="G50" s="175">
        <f t="shared" si="14"/>
        <v>0</v>
      </c>
      <c r="H50" s="156"/>
      <c r="I50" s="155">
        <f t="shared" si="15"/>
        <v>0</v>
      </c>
      <c r="J50" s="156"/>
      <c r="K50" s="155">
        <f t="shared" si="16"/>
        <v>0</v>
      </c>
      <c r="L50" s="155">
        <v>21</v>
      </c>
      <c r="M50" s="155">
        <f t="shared" si="17"/>
        <v>0</v>
      </c>
      <c r="N50" s="155">
        <v>0</v>
      </c>
      <c r="O50" s="155">
        <f t="shared" si="18"/>
        <v>0</v>
      </c>
      <c r="P50" s="155">
        <v>0</v>
      </c>
      <c r="Q50" s="155">
        <f t="shared" si="19"/>
        <v>0</v>
      </c>
      <c r="R50" s="155"/>
      <c r="S50" s="155" t="s">
        <v>105</v>
      </c>
      <c r="T50" s="155" t="s">
        <v>105</v>
      </c>
      <c r="U50" s="155">
        <v>0</v>
      </c>
      <c r="V50" s="155">
        <f t="shared" si="20"/>
        <v>0</v>
      </c>
      <c r="W50" s="155"/>
      <c r="X50" s="155" t="s">
        <v>106</v>
      </c>
      <c r="Y50" s="148"/>
      <c r="Z50" s="148"/>
      <c r="AA50" s="148"/>
      <c r="AB50" s="148"/>
      <c r="AC50" s="148"/>
      <c r="AD50" s="148"/>
      <c r="AE50" s="148"/>
      <c r="AF50" s="148"/>
      <c r="AG50" s="148" t="s">
        <v>107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 x14ac:dyDescent="0.25">
      <c r="A51" s="170">
        <v>35</v>
      </c>
      <c r="B51" s="171" t="s">
        <v>188</v>
      </c>
      <c r="C51" s="178" t="s">
        <v>189</v>
      </c>
      <c r="D51" s="172" t="s">
        <v>113</v>
      </c>
      <c r="E51" s="173">
        <v>1.47</v>
      </c>
      <c r="F51" s="174"/>
      <c r="G51" s="175">
        <f t="shared" si="14"/>
        <v>0</v>
      </c>
      <c r="H51" s="156"/>
      <c r="I51" s="155">
        <f t="shared" si="15"/>
        <v>0</v>
      </c>
      <c r="J51" s="156"/>
      <c r="K51" s="155">
        <f t="shared" si="16"/>
        <v>0</v>
      </c>
      <c r="L51" s="155">
        <v>21</v>
      </c>
      <c r="M51" s="155">
        <f t="shared" si="17"/>
        <v>0</v>
      </c>
      <c r="N51" s="155">
        <v>0</v>
      </c>
      <c r="O51" s="155">
        <f t="shared" si="18"/>
        <v>0</v>
      </c>
      <c r="P51" s="155">
        <v>0</v>
      </c>
      <c r="Q51" s="155">
        <f t="shared" si="19"/>
        <v>0</v>
      </c>
      <c r="R51" s="155"/>
      <c r="S51" s="155" t="s">
        <v>105</v>
      </c>
      <c r="T51" s="155" t="s">
        <v>105</v>
      </c>
      <c r="U51" s="155">
        <v>0</v>
      </c>
      <c r="V51" s="155">
        <f t="shared" si="20"/>
        <v>0</v>
      </c>
      <c r="W51" s="155"/>
      <c r="X51" s="155" t="s">
        <v>106</v>
      </c>
      <c r="Y51" s="148"/>
      <c r="Z51" s="148"/>
      <c r="AA51" s="148"/>
      <c r="AB51" s="148"/>
      <c r="AC51" s="148"/>
      <c r="AD51" s="148"/>
      <c r="AE51" s="148"/>
      <c r="AF51" s="148"/>
      <c r="AG51" s="148" t="s">
        <v>107</v>
      </c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x14ac:dyDescent="0.25">
      <c r="A52" s="158" t="s">
        <v>100</v>
      </c>
      <c r="B52" s="159" t="s">
        <v>73</v>
      </c>
      <c r="C52" s="177" t="s">
        <v>29</v>
      </c>
      <c r="D52" s="160"/>
      <c r="E52" s="161"/>
      <c r="F52" s="162"/>
      <c r="G52" s="163">
        <f>SUMIF(AG53:AG58,"&lt;&gt;NOR",G53:G58)</f>
        <v>0</v>
      </c>
      <c r="H52" s="157"/>
      <c r="I52" s="157">
        <f>SUM(I53:I58)</f>
        <v>0</v>
      </c>
      <c r="J52" s="157"/>
      <c r="K52" s="157">
        <f>SUM(K53:K58)</f>
        <v>0</v>
      </c>
      <c r="L52" s="157"/>
      <c r="M52" s="157">
        <f>SUM(M53:M58)</f>
        <v>0</v>
      </c>
      <c r="N52" s="157"/>
      <c r="O52" s="157">
        <f>SUM(O53:O58)</f>
        <v>0</v>
      </c>
      <c r="P52" s="157"/>
      <c r="Q52" s="157">
        <f>SUM(Q53:Q58)</f>
        <v>0</v>
      </c>
      <c r="R52" s="157"/>
      <c r="S52" s="157"/>
      <c r="T52" s="157"/>
      <c r="U52" s="157"/>
      <c r="V52" s="157">
        <f>SUM(V53:V58)</f>
        <v>0</v>
      </c>
      <c r="W52" s="157"/>
      <c r="X52" s="157"/>
      <c r="AG52" t="s">
        <v>101</v>
      </c>
    </row>
    <row r="53" spans="1:60" outlineLevel="1" x14ac:dyDescent="0.25">
      <c r="A53" s="170">
        <v>36</v>
      </c>
      <c r="B53" s="171" t="s">
        <v>190</v>
      </c>
      <c r="C53" s="178" t="s">
        <v>191</v>
      </c>
      <c r="D53" s="172" t="s">
        <v>192</v>
      </c>
      <c r="E53" s="173">
        <v>1</v>
      </c>
      <c r="F53" s="174"/>
      <c r="G53" s="175">
        <f t="shared" ref="G53:G58" si="21">ROUND(E53*F53,2)</f>
        <v>0</v>
      </c>
      <c r="H53" s="156"/>
      <c r="I53" s="155">
        <f t="shared" ref="I53:I58" si="22">ROUND(E53*H53,2)</f>
        <v>0</v>
      </c>
      <c r="J53" s="156"/>
      <c r="K53" s="155">
        <f t="shared" ref="K53:K58" si="23">ROUND(E53*J53,2)</f>
        <v>0</v>
      </c>
      <c r="L53" s="155">
        <v>21</v>
      </c>
      <c r="M53" s="155">
        <f t="shared" ref="M53:M58" si="24">G53*(1+L53/100)</f>
        <v>0</v>
      </c>
      <c r="N53" s="155">
        <v>0</v>
      </c>
      <c r="O53" s="155">
        <f t="shared" ref="O53:O58" si="25">ROUND(E53*N53,2)</f>
        <v>0</v>
      </c>
      <c r="P53" s="155">
        <v>0</v>
      </c>
      <c r="Q53" s="155">
        <f t="shared" ref="Q53:Q58" si="26">ROUND(E53*P53,2)</f>
        <v>0</v>
      </c>
      <c r="R53" s="155"/>
      <c r="S53" s="155" t="s">
        <v>105</v>
      </c>
      <c r="T53" s="155" t="s">
        <v>123</v>
      </c>
      <c r="U53" s="155">
        <v>0</v>
      </c>
      <c r="V53" s="155">
        <f t="shared" ref="V53:V58" si="27">ROUND(E53*U53,2)</f>
        <v>0</v>
      </c>
      <c r="W53" s="155"/>
      <c r="X53" s="155" t="s">
        <v>193</v>
      </c>
      <c r="Y53" s="148"/>
      <c r="Z53" s="148"/>
      <c r="AA53" s="148"/>
      <c r="AB53" s="148"/>
      <c r="AC53" s="148"/>
      <c r="AD53" s="148"/>
      <c r="AE53" s="148"/>
      <c r="AF53" s="148"/>
      <c r="AG53" s="148" t="s">
        <v>194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5">
      <c r="A54" s="170">
        <v>37</v>
      </c>
      <c r="B54" s="171" t="s">
        <v>195</v>
      </c>
      <c r="C54" s="178" t="s">
        <v>196</v>
      </c>
      <c r="D54" s="172" t="s">
        <v>192</v>
      </c>
      <c r="E54" s="173">
        <v>1</v>
      </c>
      <c r="F54" s="174"/>
      <c r="G54" s="175">
        <f t="shared" si="21"/>
        <v>0</v>
      </c>
      <c r="H54" s="156"/>
      <c r="I54" s="155">
        <f t="shared" si="22"/>
        <v>0</v>
      </c>
      <c r="J54" s="156"/>
      <c r="K54" s="155">
        <f t="shared" si="23"/>
        <v>0</v>
      </c>
      <c r="L54" s="155">
        <v>21</v>
      </c>
      <c r="M54" s="155">
        <f t="shared" si="24"/>
        <v>0</v>
      </c>
      <c r="N54" s="155">
        <v>0</v>
      </c>
      <c r="O54" s="155">
        <f t="shared" si="25"/>
        <v>0</v>
      </c>
      <c r="P54" s="155">
        <v>0</v>
      </c>
      <c r="Q54" s="155">
        <f t="shared" si="26"/>
        <v>0</v>
      </c>
      <c r="R54" s="155"/>
      <c r="S54" s="155" t="s">
        <v>105</v>
      </c>
      <c r="T54" s="155" t="s">
        <v>123</v>
      </c>
      <c r="U54" s="155">
        <v>0</v>
      </c>
      <c r="V54" s="155">
        <f t="shared" si="27"/>
        <v>0</v>
      </c>
      <c r="W54" s="155"/>
      <c r="X54" s="155" t="s">
        <v>193</v>
      </c>
      <c r="Y54" s="148"/>
      <c r="Z54" s="148"/>
      <c r="AA54" s="148"/>
      <c r="AB54" s="148"/>
      <c r="AC54" s="148"/>
      <c r="AD54" s="148"/>
      <c r="AE54" s="148"/>
      <c r="AF54" s="148"/>
      <c r="AG54" s="148" t="s">
        <v>194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5">
      <c r="A55" s="170">
        <v>38</v>
      </c>
      <c r="B55" s="171" t="s">
        <v>197</v>
      </c>
      <c r="C55" s="178" t="s">
        <v>198</v>
      </c>
      <c r="D55" s="172" t="s">
        <v>192</v>
      </c>
      <c r="E55" s="173">
        <v>1</v>
      </c>
      <c r="F55" s="174"/>
      <c r="G55" s="175">
        <f t="shared" si="21"/>
        <v>0</v>
      </c>
      <c r="H55" s="156"/>
      <c r="I55" s="155">
        <f t="shared" si="22"/>
        <v>0</v>
      </c>
      <c r="J55" s="156"/>
      <c r="K55" s="155">
        <f t="shared" si="23"/>
        <v>0</v>
      </c>
      <c r="L55" s="155">
        <v>21</v>
      </c>
      <c r="M55" s="155">
        <f t="shared" si="24"/>
        <v>0</v>
      </c>
      <c r="N55" s="155">
        <v>0</v>
      </c>
      <c r="O55" s="155">
        <f t="shared" si="25"/>
        <v>0</v>
      </c>
      <c r="P55" s="155">
        <v>0</v>
      </c>
      <c r="Q55" s="155">
        <f t="shared" si="26"/>
        <v>0</v>
      </c>
      <c r="R55" s="155"/>
      <c r="S55" s="155" t="s">
        <v>105</v>
      </c>
      <c r="T55" s="155" t="s">
        <v>123</v>
      </c>
      <c r="U55" s="155">
        <v>0</v>
      </c>
      <c r="V55" s="155">
        <f t="shared" si="27"/>
        <v>0</v>
      </c>
      <c r="W55" s="155"/>
      <c r="X55" s="155" t="s">
        <v>193</v>
      </c>
      <c r="Y55" s="148"/>
      <c r="Z55" s="148"/>
      <c r="AA55" s="148"/>
      <c r="AB55" s="148"/>
      <c r="AC55" s="148"/>
      <c r="AD55" s="148"/>
      <c r="AE55" s="148"/>
      <c r="AF55" s="148"/>
      <c r="AG55" s="148" t="s">
        <v>194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1" x14ac:dyDescent="0.25">
      <c r="A56" s="170">
        <v>39</v>
      </c>
      <c r="B56" s="171" t="s">
        <v>199</v>
      </c>
      <c r="C56" s="178" t="s">
        <v>200</v>
      </c>
      <c r="D56" s="172" t="s">
        <v>192</v>
      </c>
      <c r="E56" s="173">
        <v>1</v>
      </c>
      <c r="F56" s="174"/>
      <c r="G56" s="175">
        <f t="shared" si="21"/>
        <v>0</v>
      </c>
      <c r="H56" s="156"/>
      <c r="I56" s="155">
        <f t="shared" si="22"/>
        <v>0</v>
      </c>
      <c r="J56" s="156"/>
      <c r="K56" s="155">
        <f t="shared" si="23"/>
        <v>0</v>
      </c>
      <c r="L56" s="155">
        <v>21</v>
      </c>
      <c r="M56" s="155">
        <f t="shared" si="24"/>
        <v>0</v>
      </c>
      <c r="N56" s="155">
        <v>0</v>
      </c>
      <c r="O56" s="155">
        <f t="shared" si="25"/>
        <v>0</v>
      </c>
      <c r="P56" s="155">
        <v>0</v>
      </c>
      <c r="Q56" s="155">
        <f t="shared" si="26"/>
        <v>0</v>
      </c>
      <c r="R56" s="155"/>
      <c r="S56" s="155" t="s">
        <v>105</v>
      </c>
      <c r="T56" s="155" t="s">
        <v>123</v>
      </c>
      <c r="U56" s="155">
        <v>0</v>
      </c>
      <c r="V56" s="155">
        <f t="shared" si="27"/>
        <v>0</v>
      </c>
      <c r="W56" s="155"/>
      <c r="X56" s="155" t="s">
        <v>193</v>
      </c>
      <c r="Y56" s="148"/>
      <c r="Z56" s="148"/>
      <c r="AA56" s="148"/>
      <c r="AB56" s="148"/>
      <c r="AC56" s="148"/>
      <c r="AD56" s="148"/>
      <c r="AE56" s="148"/>
      <c r="AF56" s="148"/>
      <c r="AG56" s="148" t="s">
        <v>194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1" x14ac:dyDescent="0.25">
      <c r="A57" s="170">
        <v>40</v>
      </c>
      <c r="B57" s="171" t="s">
        <v>201</v>
      </c>
      <c r="C57" s="178" t="s">
        <v>202</v>
      </c>
      <c r="D57" s="172" t="s">
        <v>192</v>
      </c>
      <c r="E57" s="173">
        <v>1</v>
      </c>
      <c r="F57" s="174"/>
      <c r="G57" s="175">
        <f t="shared" si="21"/>
        <v>0</v>
      </c>
      <c r="H57" s="156"/>
      <c r="I57" s="155">
        <f t="shared" si="22"/>
        <v>0</v>
      </c>
      <c r="J57" s="156"/>
      <c r="K57" s="155">
        <f t="shared" si="23"/>
        <v>0</v>
      </c>
      <c r="L57" s="155">
        <v>21</v>
      </c>
      <c r="M57" s="155">
        <f t="shared" si="24"/>
        <v>0</v>
      </c>
      <c r="N57" s="155">
        <v>0</v>
      </c>
      <c r="O57" s="155">
        <f t="shared" si="25"/>
        <v>0</v>
      </c>
      <c r="P57" s="155">
        <v>0</v>
      </c>
      <c r="Q57" s="155">
        <f t="shared" si="26"/>
        <v>0</v>
      </c>
      <c r="R57" s="155"/>
      <c r="S57" s="155" t="s">
        <v>105</v>
      </c>
      <c r="T57" s="155" t="s">
        <v>123</v>
      </c>
      <c r="U57" s="155">
        <v>0</v>
      </c>
      <c r="V57" s="155">
        <f t="shared" si="27"/>
        <v>0</v>
      </c>
      <c r="W57" s="155"/>
      <c r="X57" s="155" t="s">
        <v>193</v>
      </c>
      <c r="Y57" s="148"/>
      <c r="Z57" s="148"/>
      <c r="AA57" s="148"/>
      <c r="AB57" s="148"/>
      <c r="AC57" s="148"/>
      <c r="AD57" s="148"/>
      <c r="AE57" s="148"/>
      <c r="AF57" s="148"/>
      <c r="AG57" s="148" t="s">
        <v>194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1" x14ac:dyDescent="0.25">
      <c r="A58" s="170">
        <v>41</v>
      </c>
      <c r="B58" s="171" t="s">
        <v>203</v>
      </c>
      <c r="C58" s="178" t="s">
        <v>204</v>
      </c>
      <c r="D58" s="172" t="s">
        <v>192</v>
      </c>
      <c r="E58" s="173">
        <v>1</v>
      </c>
      <c r="F58" s="174"/>
      <c r="G58" s="175">
        <f t="shared" si="21"/>
        <v>0</v>
      </c>
      <c r="H58" s="156"/>
      <c r="I58" s="155">
        <f t="shared" si="22"/>
        <v>0</v>
      </c>
      <c r="J58" s="156"/>
      <c r="K58" s="155">
        <f t="shared" si="23"/>
        <v>0</v>
      </c>
      <c r="L58" s="155">
        <v>21</v>
      </c>
      <c r="M58" s="155">
        <f t="shared" si="24"/>
        <v>0</v>
      </c>
      <c r="N58" s="155">
        <v>0</v>
      </c>
      <c r="O58" s="155">
        <f t="shared" si="25"/>
        <v>0</v>
      </c>
      <c r="P58" s="155">
        <v>0</v>
      </c>
      <c r="Q58" s="155">
        <f t="shared" si="26"/>
        <v>0</v>
      </c>
      <c r="R58" s="155"/>
      <c r="S58" s="155" t="s">
        <v>105</v>
      </c>
      <c r="T58" s="155" t="s">
        <v>123</v>
      </c>
      <c r="U58" s="155">
        <v>0</v>
      </c>
      <c r="V58" s="155">
        <f t="shared" si="27"/>
        <v>0</v>
      </c>
      <c r="W58" s="155"/>
      <c r="X58" s="155" t="s">
        <v>193</v>
      </c>
      <c r="Y58" s="148"/>
      <c r="Z58" s="148"/>
      <c r="AA58" s="148"/>
      <c r="AB58" s="148"/>
      <c r="AC58" s="148"/>
      <c r="AD58" s="148"/>
      <c r="AE58" s="148"/>
      <c r="AF58" s="148"/>
      <c r="AG58" s="148" t="s">
        <v>194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x14ac:dyDescent="0.25">
      <c r="A59" s="158" t="s">
        <v>100</v>
      </c>
      <c r="B59" s="159" t="s">
        <v>74</v>
      </c>
      <c r="C59" s="177" t="s">
        <v>30</v>
      </c>
      <c r="D59" s="160"/>
      <c r="E59" s="161"/>
      <c r="F59" s="162"/>
      <c r="G59" s="163">
        <f>SUMIF(AG60:AG61,"&lt;&gt;NOR",G60:G61)</f>
        <v>0</v>
      </c>
      <c r="H59" s="157"/>
      <c r="I59" s="157">
        <f>SUM(I60:I61)</f>
        <v>0</v>
      </c>
      <c r="J59" s="157"/>
      <c r="K59" s="157">
        <f>SUM(K60:K61)</f>
        <v>0</v>
      </c>
      <c r="L59" s="157"/>
      <c r="M59" s="157">
        <f>SUM(M60:M61)</f>
        <v>0</v>
      </c>
      <c r="N59" s="157"/>
      <c r="O59" s="157">
        <f>SUM(O60:O61)</f>
        <v>0</v>
      </c>
      <c r="P59" s="157"/>
      <c r="Q59" s="157">
        <f>SUM(Q60:Q61)</f>
        <v>0</v>
      </c>
      <c r="R59" s="157"/>
      <c r="S59" s="157"/>
      <c r="T59" s="157"/>
      <c r="U59" s="157"/>
      <c r="V59" s="157">
        <f>SUM(V60:V61)</f>
        <v>0</v>
      </c>
      <c r="W59" s="157"/>
      <c r="X59" s="157"/>
      <c r="AG59" t="s">
        <v>101</v>
      </c>
    </row>
    <row r="60" spans="1:60" outlineLevel="1" x14ac:dyDescent="0.25">
      <c r="A60" s="170">
        <v>42</v>
      </c>
      <c r="B60" s="171" t="s">
        <v>205</v>
      </c>
      <c r="C60" s="178" t="s">
        <v>206</v>
      </c>
      <c r="D60" s="172" t="s">
        <v>192</v>
      </c>
      <c r="E60" s="173">
        <v>1</v>
      </c>
      <c r="F60" s="174"/>
      <c r="G60" s="175">
        <f>ROUND(E60*F60,2)</f>
        <v>0</v>
      </c>
      <c r="H60" s="156"/>
      <c r="I60" s="155">
        <f>ROUND(E60*H60,2)</f>
        <v>0</v>
      </c>
      <c r="J60" s="156"/>
      <c r="K60" s="155">
        <f>ROUND(E60*J60,2)</f>
        <v>0</v>
      </c>
      <c r="L60" s="155">
        <v>21</v>
      </c>
      <c r="M60" s="155">
        <f>G60*(1+L60/100)</f>
        <v>0</v>
      </c>
      <c r="N60" s="155">
        <v>0</v>
      </c>
      <c r="O60" s="155">
        <f>ROUND(E60*N60,2)</f>
        <v>0</v>
      </c>
      <c r="P60" s="155">
        <v>0</v>
      </c>
      <c r="Q60" s="155">
        <f>ROUND(E60*P60,2)</f>
        <v>0</v>
      </c>
      <c r="R60" s="155"/>
      <c r="S60" s="155" t="s">
        <v>105</v>
      </c>
      <c r="T60" s="155" t="s">
        <v>123</v>
      </c>
      <c r="U60" s="155">
        <v>0</v>
      </c>
      <c r="V60" s="155">
        <f>ROUND(E60*U60,2)</f>
        <v>0</v>
      </c>
      <c r="W60" s="155"/>
      <c r="X60" s="155" t="s">
        <v>193</v>
      </c>
      <c r="Y60" s="148"/>
      <c r="Z60" s="148"/>
      <c r="AA60" s="148"/>
      <c r="AB60" s="148"/>
      <c r="AC60" s="148"/>
      <c r="AD60" s="148"/>
      <c r="AE60" s="148"/>
      <c r="AF60" s="148"/>
      <c r="AG60" s="148" t="s">
        <v>194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1" x14ac:dyDescent="0.25">
      <c r="A61" s="164">
        <v>43</v>
      </c>
      <c r="B61" s="165" t="s">
        <v>207</v>
      </c>
      <c r="C61" s="179" t="s">
        <v>208</v>
      </c>
      <c r="D61" s="166" t="s">
        <v>192</v>
      </c>
      <c r="E61" s="167">
        <v>1</v>
      </c>
      <c r="F61" s="168"/>
      <c r="G61" s="169">
        <f>ROUND(E61*F61,2)</f>
        <v>0</v>
      </c>
      <c r="H61" s="156"/>
      <c r="I61" s="155">
        <f>ROUND(E61*H61,2)</f>
        <v>0</v>
      </c>
      <c r="J61" s="156"/>
      <c r="K61" s="155">
        <f>ROUND(E61*J61,2)</f>
        <v>0</v>
      </c>
      <c r="L61" s="155">
        <v>21</v>
      </c>
      <c r="M61" s="155">
        <f>G61*(1+L61/100)</f>
        <v>0</v>
      </c>
      <c r="N61" s="155">
        <v>0</v>
      </c>
      <c r="O61" s="155">
        <f>ROUND(E61*N61,2)</f>
        <v>0</v>
      </c>
      <c r="P61" s="155">
        <v>0</v>
      </c>
      <c r="Q61" s="155">
        <f>ROUND(E61*P61,2)</f>
        <v>0</v>
      </c>
      <c r="R61" s="155"/>
      <c r="S61" s="155" t="s">
        <v>105</v>
      </c>
      <c r="T61" s="155" t="s">
        <v>123</v>
      </c>
      <c r="U61" s="155">
        <v>0</v>
      </c>
      <c r="V61" s="155">
        <f>ROUND(E61*U61,2)</f>
        <v>0</v>
      </c>
      <c r="W61" s="155"/>
      <c r="X61" s="155" t="s">
        <v>193</v>
      </c>
      <c r="Y61" s="148"/>
      <c r="Z61" s="148"/>
      <c r="AA61" s="148"/>
      <c r="AB61" s="148"/>
      <c r="AC61" s="148"/>
      <c r="AD61" s="148"/>
      <c r="AE61" s="148"/>
      <c r="AF61" s="148"/>
      <c r="AG61" s="148" t="s">
        <v>194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x14ac:dyDescent="0.25">
      <c r="A62" s="3"/>
      <c r="B62" s="4"/>
      <c r="C62" s="180"/>
      <c r="D62" s="6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AE62">
        <v>15</v>
      </c>
      <c r="AF62">
        <v>21</v>
      </c>
      <c r="AG62" t="s">
        <v>87</v>
      </c>
    </row>
    <row r="63" spans="1:60" x14ac:dyDescent="0.25">
      <c r="A63" s="151"/>
      <c r="B63" s="152" t="s">
        <v>31</v>
      </c>
      <c r="C63" s="181"/>
      <c r="D63" s="153"/>
      <c r="E63" s="154"/>
      <c r="F63" s="154"/>
      <c r="G63" s="176">
        <f>G8+G12+G15+G22+G26+G29+G38+G40+G43+G52+G59</f>
        <v>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AE63">
        <f>SUMIF(L7:L61,AE62,G7:G61)</f>
        <v>0</v>
      </c>
      <c r="AF63">
        <f>SUMIF(L7:L61,AF62,G7:G61)</f>
        <v>0</v>
      </c>
      <c r="AG63" t="s">
        <v>209</v>
      </c>
    </row>
    <row r="64" spans="1:60" x14ac:dyDescent="0.25">
      <c r="A64" s="3"/>
      <c r="B64" s="4"/>
      <c r="C64" s="180"/>
      <c r="D64" s="6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33" x14ac:dyDescent="0.25">
      <c r="A65" s="3"/>
      <c r="B65" s="4"/>
      <c r="C65" s="180"/>
      <c r="D65" s="6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33" x14ac:dyDescent="0.25">
      <c r="A66" s="247" t="s">
        <v>210</v>
      </c>
      <c r="B66" s="247"/>
      <c r="C66" s="248"/>
      <c r="D66" s="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33" x14ac:dyDescent="0.25">
      <c r="A67" s="249"/>
      <c r="B67" s="250"/>
      <c r="C67" s="251"/>
      <c r="D67" s="250"/>
      <c r="E67" s="250"/>
      <c r="F67" s="250"/>
      <c r="G67" s="25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AG67" t="s">
        <v>211</v>
      </c>
    </row>
    <row r="68" spans="1:33" x14ac:dyDescent="0.25">
      <c r="A68" s="253"/>
      <c r="B68" s="254"/>
      <c r="C68" s="255"/>
      <c r="D68" s="254"/>
      <c r="E68" s="254"/>
      <c r="F68" s="254"/>
      <c r="G68" s="25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33" x14ac:dyDescent="0.25">
      <c r="A69" s="253"/>
      <c r="B69" s="254"/>
      <c r="C69" s="255"/>
      <c r="D69" s="254"/>
      <c r="E69" s="254"/>
      <c r="F69" s="254"/>
      <c r="G69" s="25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33" x14ac:dyDescent="0.25">
      <c r="A70" s="253"/>
      <c r="B70" s="254"/>
      <c r="C70" s="255"/>
      <c r="D70" s="254"/>
      <c r="E70" s="254"/>
      <c r="F70" s="254"/>
      <c r="G70" s="25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33" x14ac:dyDescent="0.25">
      <c r="A71" s="257"/>
      <c r="B71" s="258"/>
      <c r="C71" s="259"/>
      <c r="D71" s="258"/>
      <c r="E71" s="258"/>
      <c r="F71" s="258"/>
      <c r="G71" s="26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33" x14ac:dyDescent="0.25">
      <c r="A72" s="3"/>
      <c r="B72" s="4"/>
      <c r="C72" s="180"/>
      <c r="D72" s="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33" x14ac:dyDescent="0.25">
      <c r="C73" s="182"/>
      <c r="D73" s="10"/>
      <c r="AG73" t="s">
        <v>212</v>
      </c>
    </row>
    <row r="74" spans="1:33" x14ac:dyDescent="0.25">
      <c r="D74" s="10"/>
    </row>
    <row r="75" spans="1:33" x14ac:dyDescent="0.25">
      <c r="D75" s="10"/>
    </row>
    <row r="76" spans="1:33" x14ac:dyDescent="0.25">
      <c r="D76" s="10"/>
    </row>
    <row r="77" spans="1:33" x14ac:dyDescent="0.25">
      <c r="D77" s="10"/>
    </row>
    <row r="78" spans="1:33" x14ac:dyDescent="0.25">
      <c r="D78" s="10"/>
    </row>
    <row r="79" spans="1:33" x14ac:dyDescent="0.25">
      <c r="D79" s="10"/>
    </row>
    <row r="80" spans="1:33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2Tlz2CXP8+xlFTQM5BJIkz+ZVuWkPruevLJBDKd4GPyMee95QiWZqSiscQAc2VaE8svD1LCOZbCNh5vZtTpsiw==" saltValue="oy6Bxlz8esxpkFDgPxDoiA==" spinCount="100000" sheet="1"/>
  <mergeCells count="6">
    <mergeCell ref="A67:G71"/>
    <mergeCell ref="A1:G1"/>
    <mergeCell ref="C2:G2"/>
    <mergeCell ref="C3:G3"/>
    <mergeCell ref="C4:G4"/>
    <mergeCell ref="A66:C6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001 001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'001 001 Pol'!Názvy_tisku</vt:lpstr>
      <vt:lpstr>oadresa</vt:lpstr>
      <vt:lpstr>Stavba!Objednatel</vt:lpstr>
      <vt:lpstr>Stavba!Objekt</vt:lpstr>
      <vt:lpstr>'001 001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Čížek</dc:creator>
  <cp:lastModifiedBy>Jitka Hájkova</cp:lastModifiedBy>
  <cp:lastPrinted>2019-03-19T12:27:02Z</cp:lastPrinted>
  <dcterms:created xsi:type="dcterms:W3CDTF">2009-04-08T07:15:50Z</dcterms:created>
  <dcterms:modified xsi:type="dcterms:W3CDTF">2021-07-22T06:29:29Z</dcterms:modified>
</cp:coreProperties>
</file>